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NHI\BINH DUONG\BAU BANG\QUY HOACH 2030\QUY HOACH SDD 2030\QUY HOACH 2030\TAI LIEU TRINH PHE DUYET_KHSDD 2021_LAN 2\"/>
    </mc:Choice>
  </mc:AlternateContent>
  <bookViews>
    <workbookView xWindow="480" yWindow="2325" windowWidth="18240" windowHeight="9285" tabRatio="947" activeTab="3"/>
  </bookViews>
  <sheets>
    <sheet name="Bieu_KH" sheetId="82" r:id="rId1"/>
    <sheet name="CH01" sheetId="39" r:id="rId2"/>
    <sheet name="CH02_KH" sheetId="12" r:id="rId3"/>
    <sheet name="CH06" sheetId="11" r:id="rId4"/>
    <sheet name="CH07" sheetId="10" r:id="rId5"/>
    <sheet name="CH08" sheetId="9" r:id="rId6"/>
    <sheet name="CH09" sheetId="78" r:id="rId7"/>
    <sheet name="CH10" sheetId="80" r:id="rId8"/>
    <sheet name="CH13" sheetId="16" r:id="rId9"/>
    <sheet name="Danh gia KH (2)" sheetId="98" state="hidden" r:id="rId10"/>
    <sheet name="Giao thong (2)" sheetId="101" state="hidden" r:id="rId11"/>
    <sheet name="PL 1" sheetId="50" r:id="rId12"/>
    <sheet name="DG KH 2020" sheetId="79" r:id="rId13"/>
    <sheet name="Da THien" sheetId="83" r:id="rId14"/>
    <sheet name="Dang THien" sheetId="105" r:id="rId15"/>
    <sheet name="Chua THien" sheetId="106" r:id="rId16"/>
    <sheet name="Loai bo" sheetId="108" r:id="rId17"/>
    <sheet name="PL1" sheetId="97" state="hidden" r:id="rId18"/>
    <sheet name="Giam DT" sheetId="95" state="hidden" r:id="rId19"/>
    <sheet name="DG quy hoach" sheetId="92" state="hidden" r:id="rId20"/>
    <sheet name="Danh gia KH (3)" sheetId="100" state="hidden" r:id="rId21"/>
    <sheet name="2020-2015" sheetId="91" state="hidden" r:id="rId22"/>
    <sheet name="pl2" sheetId="51" state="hidden" r:id="rId23"/>
    <sheet name="Sheet4" sheetId="90" state="hidden" r:id="rId24"/>
    <sheet name="CH01_Tk19" sheetId="13" state="hidden" r:id="rId25"/>
  </sheets>
  <definedNames>
    <definedName name="_Fill" localSheetId="21" hidden="1">#REF!</definedName>
    <definedName name="_Fill" localSheetId="0" hidden="1">#REF!</definedName>
    <definedName name="_Fill" localSheetId="1" hidden="1">#REF!</definedName>
    <definedName name="_Fill" localSheetId="6" hidden="1">#REF!</definedName>
    <definedName name="_Fill" localSheetId="7" hidden="1">#REF!</definedName>
    <definedName name="_Fill" localSheetId="15" hidden="1">#REF!</definedName>
    <definedName name="_Fill" localSheetId="13" hidden="1">#REF!</definedName>
    <definedName name="_Fill" localSheetId="14" hidden="1">#REF!</definedName>
    <definedName name="_Fill" localSheetId="9" hidden="1">#REF!</definedName>
    <definedName name="_Fill" localSheetId="20" hidden="1">#REF!</definedName>
    <definedName name="_Fill" localSheetId="12" hidden="1">#REF!</definedName>
    <definedName name="_Fill" localSheetId="19" hidden="1">#REF!</definedName>
    <definedName name="_Fill" localSheetId="18" hidden="1">#REF!</definedName>
    <definedName name="_Fill" localSheetId="10" hidden="1">#REF!</definedName>
    <definedName name="_Fill" localSheetId="16" hidden="1">#REF!</definedName>
    <definedName name="_Fill" localSheetId="11" hidden="1">#REF!</definedName>
    <definedName name="_Fill" localSheetId="17" hidden="1">#REF!</definedName>
    <definedName name="_Fill" localSheetId="22" hidden="1">#REF!</definedName>
    <definedName name="_Fill" hidden="1">#REF!</definedName>
    <definedName name="_xlnm._FilterDatabase" localSheetId="21" hidden="1">#REF!</definedName>
    <definedName name="_xlnm._FilterDatabase" localSheetId="0" hidden="1">#REF!</definedName>
    <definedName name="_xlnm._FilterDatabase" localSheetId="1" hidden="1">#REF!</definedName>
    <definedName name="_xlnm._FilterDatabase" localSheetId="6" hidden="1">#REF!</definedName>
    <definedName name="_xlnm._FilterDatabase" localSheetId="7" hidden="1">'CH10'!$A$4:$P$147</definedName>
    <definedName name="_xlnm._FilterDatabase" localSheetId="15" hidden="1">'Chua THien'!$A$4:$V$203</definedName>
    <definedName name="_xlnm._FilterDatabase" localSheetId="13" hidden="1">'Da THien'!$A$4:$V$205</definedName>
    <definedName name="_xlnm._FilterDatabase" localSheetId="14" hidden="1">'Dang THien'!$A$4:$V$203</definedName>
    <definedName name="_xlnm._FilterDatabase" localSheetId="9" hidden="1">#REF!</definedName>
    <definedName name="_xlnm._FilterDatabase" localSheetId="20" hidden="1">#REF!</definedName>
    <definedName name="_xlnm._FilterDatabase" localSheetId="12" hidden="1">'DG KH 2020'!$A$4:$V$203</definedName>
    <definedName name="_xlnm._FilterDatabase" localSheetId="19" hidden="1">#REF!</definedName>
    <definedName name="_xlnm._FilterDatabase" localSheetId="18" hidden="1">#REF!</definedName>
    <definedName name="_xlnm._FilterDatabase" localSheetId="10" hidden="1">'Giao thong (2)'!$B$4:$O$139</definedName>
    <definedName name="_xlnm._FilterDatabase" localSheetId="16" hidden="1">'Loai bo'!$A$4:$V$203</definedName>
    <definedName name="_xlnm._FilterDatabase" localSheetId="11" hidden="1">#REF!</definedName>
    <definedName name="_xlnm._FilterDatabase" localSheetId="17" hidden="1">#REF!</definedName>
    <definedName name="_xlnm._FilterDatabase" localSheetId="22" hidden="1">#REF!</definedName>
    <definedName name="_xlnm._FilterDatabase" hidden="1">#REF!</definedName>
    <definedName name="_Key1" localSheetId="21" hidden="1">#REF!</definedName>
    <definedName name="_Key1" localSheetId="0" hidden="1">#REF!</definedName>
    <definedName name="_Key1" localSheetId="1" hidden="1">#REF!</definedName>
    <definedName name="_Key1" localSheetId="6" hidden="1">#REF!</definedName>
    <definedName name="_Key1" localSheetId="7" hidden="1">#REF!</definedName>
    <definedName name="_Key1" localSheetId="15" hidden="1">#REF!</definedName>
    <definedName name="_Key1" localSheetId="13" hidden="1">#REF!</definedName>
    <definedName name="_Key1" localSheetId="14" hidden="1">#REF!</definedName>
    <definedName name="_Key1" localSheetId="9" hidden="1">#REF!</definedName>
    <definedName name="_Key1" localSheetId="20" hidden="1">#REF!</definedName>
    <definedName name="_Key1" localSheetId="12" hidden="1">#REF!</definedName>
    <definedName name="_Key1" localSheetId="19" hidden="1">#REF!</definedName>
    <definedName name="_Key1" localSheetId="18" hidden="1">#REF!</definedName>
    <definedName name="_Key1" localSheetId="10" hidden="1">#REF!</definedName>
    <definedName name="_Key1" localSheetId="16" hidden="1">#REF!</definedName>
    <definedName name="_Key1" localSheetId="11" hidden="1">#REF!</definedName>
    <definedName name="_Key1" localSheetId="17" hidden="1">#REF!</definedName>
    <definedName name="_Key1" localSheetId="22" hidden="1">#REF!</definedName>
    <definedName name="_Key1" hidden="1">#REF!</definedName>
    <definedName name="_Key2" localSheetId="21" hidden="1">#REF!</definedName>
    <definedName name="_Key2" localSheetId="0" hidden="1">#REF!</definedName>
    <definedName name="_Key2" localSheetId="1" hidden="1">#REF!</definedName>
    <definedName name="_Key2" localSheetId="6" hidden="1">#REF!</definedName>
    <definedName name="_Key2" localSheetId="7" hidden="1">#REF!</definedName>
    <definedName name="_Key2" localSheetId="15" hidden="1">#REF!</definedName>
    <definedName name="_Key2" localSheetId="13" hidden="1">#REF!</definedName>
    <definedName name="_Key2" localSheetId="14" hidden="1">#REF!</definedName>
    <definedName name="_Key2" localSheetId="9" hidden="1">#REF!</definedName>
    <definedName name="_Key2" localSheetId="20" hidden="1">#REF!</definedName>
    <definedName name="_Key2" localSheetId="12" hidden="1">#REF!</definedName>
    <definedName name="_Key2" localSheetId="19" hidden="1">#REF!</definedName>
    <definedName name="_Key2" localSheetId="18" hidden="1">#REF!</definedName>
    <definedName name="_Key2" localSheetId="10" hidden="1">#REF!</definedName>
    <definedName name="_Key2" localSheetId="16" hidden="1">#REF!</definedName>
    <definedName name="_Key2" localSheetId="11" hidden="1">#REF!</definedName>
    <definedName name="_Key2" localSheetId="17" hidden="1">#REF!</definedName>
    <definedName name="_Key2" localSheetId="22" hidden="1">#REF!</definedName>
    <definedName name="_Key2" hidden="1">#REF!</definedName>
    <definedName name="_Order1" hidden="1">255</definedName>
    <definedName name="_Order2" hidden="1">255</definedName>
    <definedName name="_Sort" localSheetId="21" hidden="1">#REF!</definedName>
    <definedName name="_Sort" localSheetId="0" hidden="1">#REF!</definedName>
    <definedName name="_Sort" localSheetId="1" hidden="1">#REF!</definedName>
    <definedName name="_Sort" localSheetId="6" hidden="1">#REF!</definedName>
    <definedName name="_Sort" localSheetId="7" hidden="1">#REF!</definedName>
    <definedName name="_Sort" localSheetId="15" hidden="1">#REF!</definedName>
    <definedName name="_Sort" localSheetId="13" hidden="1">#REF!</definedName>
    <definedName name="_Sort" localSheetId="14" hidden="1">#REF!</definedName>
    <definedName name="_Sort" localSheetId="9" hidden="1">#REF!</definedName>
    <definedName name="_Sort" localSheetId="20" hidden="1">#REF!</definedName>
    <definedName name="_Sort" localSheetId="12" hidden="1">#REF!</definedName>
    <definedName name="_Sort" localSheetId="19" hidden="1">#REF!</definedName>
    <definedName name="_Sort" localSheetId="18" hidden="1">#REF!</definedName>
    <definedName name="_Sort" localSheetId="10" hidden="1">#REF!</definedName>
    <definedName name="_Sort" localSheetId="16" hidden="1">#REF!</definedName>
    <definedName name="_Sort" localSheetId="11" hidden="1">#REF!</definedName>
    <definedName name="_Sort" localSheetId="17" hidden="1">#REF!</definedName>
    <definedName name="_Sort" localSheetId="22" hidden="1">#REF!</definedName>
    <definedName name="_Sort" hidden="1">#REF!</definedName>
    <definedName name="Bgiang" localSheetId="7" hidden="1">{"'Sheet1'!$L$16"}</definedName>
    <definedName name="Bgiang" localSheetId="15" hidden="1">{"'Sheet1'!$L$16"}</definedName>
    <definedName name="Bgiang" localSheetId="13" hidden="1">{"'Sheet1'!$L$16"}</definedName>
    <definedName name="Bgiang" localSheetId="14" hidden="1">{"'Sheet1'!$L$16"}</definedName>
    <definedName name="Bgiang" localSheetId="9" hidden="1">{"'Sheet1'!$L$16"}</definedName>
    <definedName name="Bgiang" localSheetId="20" hidden="1">{"'Sheet1'!$L$16"}</definedName>
    <definedName name="Bgiang" localSheetId="12" hidden="1">{"'Sheet1'!$L$16"}</definedName>
    <definedName name="Bgiang" localSheetId="18" hidden="1">{"'Sheet1'!$L$16"}</definedName>
    <definedName name="Bgiang" localSheetId="10" hidden="1">{"'Sheet1'!$L$16"}</definedName>
    <definedName name="Bgiang" localSheetId="16" hidden="1">{"'Sheet1'!$L$16"}</definedName>
    <definedName name="Bgiang" hidden="1">{"'Sheet1'!$L$16"}</definedName>
    <definedName name="gggg" localSheetId="7" hidden="1">{"'Sheet1'!$L$16"}</definedName>
    <definedName name="gggg" localSheetId="15" hidden="1">{"'Sheet1'!$L$16"}</definedName>
    <definedName name="gggg" localSheetId="13" hidden="1">{"'Sheet1'!$L$16"}</definedName>
    <definedName name="gggg" localSheetId="14" hidden="1">{"'Sheet1'!$L$16"}</definedName>
    <definedName name="gggg" localSheetId="9" hidden="1">{"'Sheet1'!$L$16"}</definedName>
    <definedName name="gggg" localSheetId="20" hidden="1">{"'Sheet1'!$L$16"}</definedName>
    <definedName name="gggg" localSheetId="12" hidden="1">{"'Sheet1'!$L$16"}</definedName>
    <definedName name="gggg" localSheetId="18" hidden="1">{"'Sheet1'!$L$16"}</definedName>
    <definedName name="gggg" localSheetId="10" hidden="1">{"'Sheet1'!$L$16"}</definedName>
    <definedName name="gggg" localSheetId="16" hidden="1">{"'Sheet1'!$L$16"}</definedName>
    <definedName name="gggg" hidden="1">{"'Sheet1'!$L$16"}</definedName>
    <definedName name="h" localSheetId="7" hidden="1">{"'Sheet1'!$L$16"}</definedName>
    <definedName name="h" localSheetId="15" hidden="1">{"'Sheet1'!$L$16"}</definedName>
    <definedName name="h" localSheetId="13" hidden="1">{"'Sheet1'!$L$16"}</definedName>
    <definedName name="h" localSheetId="14" hidden="1">{"'Sheet1'!$L$16"}</definedName>
    <definedName name="h" localSheetId="12" hidden="1">{"'Sheet1'!$L$16"}</definedName>
    <definedName name="h" localSheetId="16" hidden="1">{"'Sheet1'!$L$16"}</definedName>
    <definedName name="HTML_CodePage" hidden="1">950</definedName>
    <definedName name="HTML_Control" localSheetId="7" hidden="1">{"'Sheet1'!$L$16"}</definedName>
    <definedName name="HTML_Control" localSheetId="15" hidden="1">{"'Sheet1'!$L$16"}</definedName>
    <definedName name="HTML_Control" localSheetId="13" hidden="1">{"'Sheet1'!$L$16"}</definedName>
    <definedName name="HTML_Control" localSheetId="14" hidden="1">{"'Sheet1'!$L$16"}</definedName>
    <definedName name="HTML_Control" localSheetId="9" hidden="1">{"'Sheet1'!$L$16"}</definedName>
    <definedName name="HTML_Control" localSheetId="20" hidden="1">{"'Sheet1'!$L$16"}</definedName>
    <definedName name="HTML_Control" localSheetId="12" hidden="1">{"'Sheet1'!$L$16"}</definedName>
    <definedName name="HTML_Control" localSheetId="18" hidden="1">{"'Sheet1'!$L$16"}</definedName>
    <definedName name="HTML_Control" localSheetId="10" hidden="1">{"'Sheet1'!$L$16"}</definedName>
    <definedName name="HTML_Control" localSheetId="1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localSheetId="7" hidden="1">"C:\2689\Q\??\00q3961????PTA3??\MyHTML.htm"</definedName>
    <definedName name="HTML_PathFile" localSheetId="15" hidden="1">"C:\2689\Q\??\00q3961????PTA3??\MyHTML.htm"</definedName>
    <definedName name="HTML_PathFile" localSheetId="13" hidden="1">"C:\2689\Q\??\00q3961????PTA3??\MyHTML.htm"</definedName>
    <definedName name="HTML_PathFile" localSheetId="14" hidden="1">"C:\2689\Q\??\00q3961????PTA3??\MyHTML.htm"</definedName>
    <definedName name="HTML_PathFile" localSheetId="12" hidden="1">"C:\2689\Q\??\00q3961????PTA3??\MyHTML.htm"</definedName>
    <definedName name="HTML_PathFile" localSheetId="16" hidden="1">"C:\2689\Q\??\00q3961????PTA3??\MyHTML.htm"</definedName>
    <definedName name="HTML_PathFile" hidden="1">"C:\2689\Q\國內\00q3961台化龍德PTA3建造\MyHTML.htm"</definedName>
    <definedName name="HTML_Title" hidden="1">"00Q3961-SUM"</definedName>
    <definedName name="huy" localSheetId="7" hidden="1">{"'Sheet1'!$L$16"}</definedName>
    <definedName name="huy" localSheetId="15" hidden="1">{"'Sheet1'!$L$16"}</definedName>
    <definedName name="huy" localSheetId="13" hidden="1">{"'Sheet1'!$L$16"}</definedName>
    <definedName name="huy" localSheetId="14" hidden="1">{"'Sheet1'!$L$16"}</definedName>
    <definedName name="huy" localSheetId="9" hidden="1">{"'Sheet1'!$L$16"}</definedName>
    <definedName name="huy" localSheetId="20" hidden="1">{"'Sheet1'!$L$16"}</definedName>
    <definedName name="huy" localSheetId="12" hidden="1">{"'Sheet1'!$L$16"}</definedName>
    <definedName name="huy" localSheetId="18" hidden="1">{"'Sheet1'!$L$16"}</definedName>
    <definedName name="huy" localSheetId="10" hidden="1">{"'Sheet1'!$L$16"}</definedName>
    <definedName name="huy" localSheetId="16" hidden="1">{"'Sheet1'!$L$16"}</definedName>
    <definedName name="huy" hidden="1">{"'Sheet1'!$L$16"}</definedName>
    <definedName name="_xlnm.Print_Area" localSheetId="21">'2020-2015'!$A$1:$F$58</definedName>
    <definedName name="_xlnm.Print_Area" localSheetId="24">CH01_Tk19!$A$1:$K$61</definedName>
    <definedName name="_xlnm.Print_Area" localSheetId="13">'Da THien'!$A$1:$L$189</definedName>
    <definedName name="_xlnm.Print_Area" localSheetId="19">'DG quy hoach'!$A$1:$I$53</definedName>
    <definedName name="_xlnm.Print_Area" localSheetId="18">'Giam DT'!$A$1:$M$71</definedName>
    <definedName name="_xlnm.Print_Area" localSheetId="10">'Giao thong (2)'!$B$1:$M$149</definedName>
    <definedName name="_xlnm.Print_Area" localSheetId="16">'Loai bo'!$A$1:$H$178</definedName>
    <definedName name="_xlnm.Print_Area" localSheetId="17">'PL1'!$A$1:$F$45</definedName>
    <definedName name="_xlnm.Print_Area" localSheetId="22">'pl2'!$A$1:$F$57</definedName>
    <definedName name="_xlnm.Print_Titles" localSheetId="21">'2020-2015'!$1:$6</definedName>
    <definedName name="_xlnm.Print_Titles" localSheetId="24">CH01_Tk19!$1:$6</definedName>
    <definedName name="_xlnm.Print_Titles" localSheetId="18">'Giam DT'!$4:$6</definedName>
    <definedName name="_xlnm.Print_Titles" localSheetId="10">'Giao thong (2)'!$3:$4</definedName>
    <definedName name="TT" localSheetId="7" hidden="1">{#N/A,#N/A,FALSE,"Chi tiÆt"}</definedName>
    <definedName name="TT" localSheetId="15" hidden="1">{#N/A,#N/A,FALSE,"Chi tiÆt"}</definedName>
    <definedName name="TT" localSheetId="13" hidden="1">{#N/A,#N/A,FALSE,"Chi tiÆt"}</definedName>
    <definedName name="TT" localSheetId="14" hidden="1">{#N/A,#N/A,FALSE,"Chi tiÆt"}</definedName>
    <definedName name="TT" localSheetId="9" hidden="1">{#N/A,#N/A,FALSE,"Chi tiÆt"}</definedName>
    <definedName name="TT" localSheetId="20" hidden="1">{#N/A,#N/A,FALSE,"Chi tiÆt"}</definedName>
    <definedName name="TT" localSheetId="12" hidden="1">{#N/A,#N/A,FALSE,"Chi tiÆt"}</definedName>
    <definedName name="TT" localSheetId="18" hidden="1">{#N/A,#N/A,FALSE,"Chi tiÆt"}</definedName>
    <definedName name="TT" localSheetId="10" hidden="1">{#N/A,#N/A,FALSE,"Chi tiÆt"}</definedName>
    <definedName name="TT" localSheetId="16" hidden="1">{#N/A,#N/A,FALSE,"Chi tiÆt"}</definedName>
    <definedName name="TT" hidden="1">{#N/A,#N/A,FALSE,"Chi tiÆt"}</definedName>
    <definedName name="Tuong" localSheetId="7" hidden="1">{"'Sheet1'!$L$16"}</definedName>
    <definedName name="Tuong" localSheetId="15" hidden="1">{"'Sheet1'!$L$16"}</definedName>
    <definedName name="Tuong" localSheetId="13" hidden="1">{"'Sheet1'!$L$16"}</definedName>
    <definedName name="Tuong" localSheetId="14" hidden="1">{"'Sheet1'!$L$16"}</definedName>
    <definedName name="Tuong" localSheetId="9" hidden="1">{"'Sheet1'!$L$16"}</definedName>
    <definedName name="Tuong" localSheetId="20" hidden="1">{"'Sheet1'!$L$16"}</definedName>
    <definedName name="Tuong" localSheetId="12" hidden="1">{"'Sheet1'!$L$16"}</definedName>
    <definedName name="Tuong" localSheetId="18" hidden="1">{"'Sheet1'!$L$16"}</definedName>
    <definedName name="Tuong" localSheetId="10" hidden="1">{"'Sheet1'!$L$16"}</definedName>
    <definedName name="Tuong" localSheetId="16" hidden="1">{"'Sheet1'!$L$16"}</definedName>
    <definedName name="Tuong" hidden="1">{"'Sheet1'!$L$16"}</definedName>
    <definedName name="viet" localSheetId="7" hidden="1">{"'Sheet1'!$L$16"}</definedName>
    <definedName name="viet" localSheetId="15" hidden="1">{"'Sheet1'!$L$16"}</definedName>
    <definedName name="viet" localSheetId="13" hidden="1">{"'Sheet1'!$L$16"}</definedName>
    <definedName name="viet" localSheetId="14" hidden="1">{"'Sheet1'!$L$16"}</definedName>
    <definedName name="viet" localSheetId="9" hidden="1">{"'Sheet1'!$L$16"}</definedName>
    <definedName name="viet" localSheetId="20" hidden="1">{"'Sheet1'!$L$16"}</definedName>
    <definedName name="viet" localSheetId="12" hidden="1">{"'Sheet1'!$L$16"}</definedName>
    <definedName name="viet" localSheetId="18" hidden="1">{"'Sheet1'!$L$16"}</definedName>
    <definedName name="viet" localSheetId="10" hidden="1">{"'Sheet1'!$L$16"}</definedName>
    <definedName name="viet" localSheetId="16" hidden="1">{"'Sheet1'!$L$16"}</definedName>
    <definedName name="viet" hidden="1">{"'Sheet1'!$L$16"}</definedName>
    <definedName name="VUNGTB" localSheetId="7" hidden="1">{"'Sheet1'!$L$16"}</definedName>
    <definedName name="VUNGTB" localSheetId="15" hidden="1">{"'Sheet1'!$L$16"}</definedName>
    <definedName name="VUNGTB" localSheetId="13" hidden="1">{"'Sheet1'!$L$16"}</definedName>
    <definedName name="VUNGTB" localSheetId="14" hidden="1">{"'Sheet1'!$L$16"}</definedName>
    <definedName name="VUNGTB" localSheetId="9" hidden="1">{"'Sheet1'!$L$16"}</definedName>
    <definedName name="VUNGTB" localSheetId="20" hidden="1">{"'Sheet1'!$L$16"}</definedName>
    <definedName name="VUNGTB" localSheetId="12" hidden="1">{"'Sheet1'!$L$16"}</definedName>
    <definedName name="VUNGTB" localSheetId="18" hidden="1">{"'Sheet1'!$L$16"}</definedName>
    <definedName name="VUNGTB" localSheetId="10" hidden="1">{"'Sheet1'!$L$16"}</definedName>
    <definedName name="VUNGTB" localSheetId="16" hidden="1">{"'Sheet1'!$L$16"}</definedName>
    <definedName name="VUNGTB" hidden="1">{"'Sheet1'!$L$16"}</definedName>
    <definedName name="wrn.chi._.tiÆt." localSheetId="7" hidden="1">{#N/A,#N/A,FALSE,"Chi tiÆt"}</definedName>
    <definedName name="wrn.chi._.tiÆt." localSheetId="15" hidden="1">{#N/A,#N/A,FALSE,"Chi tiÆt"}</definedName>
    <definedName name="wrn.chi._.tiÆt." localSheetId="13" hidden="1">{#N/A,#N/A,FALSE,"Chi tiÆt"}</definedName>
    <definedName name="wrn.chi._.tiÆt." localSheetId="14" hidden="1">{#N/A,#N/A,FALSE,"Chi tiÆt"}</definedName>
    <definedName name="wrn.chi._.tiÆt." localSheetId="9" hidden="1">{#N/A,#N/A,FALSE,"Chi tiÆt"}</definedName>
    <definedName name="wrn.chi._.tiÆt." localSheetId="20" hidden="1">{#N/A,#N/A,FALSE,"Chi tiÆt"}</definedName>
    <definedName name="wrn.chi._.tiÆt." localSheetId="12" hidden="1">{#N/A,#N/A,FALSE,"Chi tiÆt"}</definedName>
    <definedName name="wrn.chi._.tiÆt." localSheetId="18" hidden="1">{#N/A,#N/A,FALSE,"Chi tiÆt"}</definedName>
    <definedName name="wrn.chi._.tiÆt." localSheetId="10" hidden="1">{#N/A,#N/A,FALSE,"Chi tiÆt"}</definedName>
    <definedName name="wrn.chi._.tiÆt." localSheetId="16" hidden="1">{#N/A,#N/A,FALSE,"Chi tiÆt"}</definedName>
    <definedName name="wrn.chi._.tiÆt." hidden="1">{#N/A,#N/A,FALSE,"Chi tiÆt"}</definedName>
  </definedNames>
  <calcPr calcId="162913"/>
</workbook>
</file>

<file path=xl/calcChain.xml><?xml version="1.0" encoding="utf-8"?>
<calcChain xmlns="http://schemas.openxmlformats.org/spreadsheetml/2006/main">
  <c r="V203" i="108" l="1"/>
  <c r="D203" i="108"/>
  <c r="V202" i="108"/>
  <c r="D202" i="108"/>
  <c r="V201" i="108"/>
  <c r="D201" i="108"/>
  <c r="V200" i="108"/>
  <c r="D200" i="108"/>
  <c r="V199" i="108"/>
  <c r="D199" i="108"/>
  <c r="V198" i="108"/>
  <c r="D198" i="108"/>
  <c r="V196" i="108"/>
  <c r="D196" i="108"/>
  <c r="V193" i="108"/>
  <c r="D193" i="108"/>
  <c r="V189" i="108"/>
  <c r="F189" i="108"/>
  <c r="D189" i="108"/>
  <c r="V187" i="108"/>
  <c r="D187" i="108"/>
  <c r="V185" i="108"/>
  <c r="W182" i="108"/>
  <c r="N182" i="108"/>
  <c r="D182" i="108"/>
  <c r="V181" i="108"/>
  <c r="D181" i="108"/>
  <c r="V180" i="108"/>
  <c r="D180" i="108"/>
  <c r="V179" i="108"/>
  <c r="D179" i="108"/>
  <c r="V178" i="108"/>
  <c r="D178" i="108"/>
  <c r="V177" i="108"/>
  <c r="D177" i="108"/>
  <c r="V175" i="108"/>
  <c r="D175" i="108"/>
  <c r="N172" i="108"/>
  <c r="D172" i="108"/>
  <c r="V170" i="108"/>
  <c r="D170" i="108"/>
  <c r="V169" i="108"/>
  <c r="D169" i="108"/>
  <c r="N166" i="108"/>
  <c r="D166" i="108"/>
  <c r="V165" i="108"/>
  <c r="D165" i="108"/>
  <c r="V163" i="108"/>
  <c r="V162" i="108"/>
  <c r="N159" i="108"/>
  <c r="D154" i="108"/>
  <c r="V150" i="108"/>
  <c r="D150" i="108"/>
  <c r="V147" i="108"/>
  <c r="V145" i="108"/>
  <c r="D145" i="108"/>
  <c r="V142" i="108"/>
  <c r="D142" i="108"/>
  <c r="V141" i="108"/>
  <c r="V138" i="108"/>
  <c r="D138" i="108"/>
  <c r="V137" i="108"/>
  <c r="D137" i="108"/>
  <c r="V136" i="108"/>
  <c r="D136" i="108"/>
  <c r="V135" i="108"/>
  <c r="D135" i="108"/>
  <c r="V134" i="108"/>
  <c r="D134" i="108"/>
  <c r="V133" i="108"/>
  <c r="D133" i="108"/>
  <c r="V132" i="108"/>
  <c r="D132" i="108"/>
  <c r="V131" i="108"/>
  <c r="D131" i="108"/>
  <c r="V130" i="108"/>
  <c r="D130" i="108"/>
  <c r="V129" i="108"/>
  <c r="D129" i="108"/>
  <c r="V128" i="108"/>
  <c r="D128" i="108"/>
  <c r="V127" i="108"/>
  <c r="D127" i="108"/>
  <c r="V126" i="108"/>
  <c r="D126" i="108"/>
  <c r="V125" i="108"/>
  <c r="D125" i="108"/>
  <c r="V123" i="108"/>
  <c r="D123" i="108"/>
  <c r="V120" i="108"/>
  <c r="D120" i="108"/>
  <c r="V118" i="108"/>
  <c r="D118" i="108"/>
  <c r="V116" i="108"/>
  <c r="V115" i="108"/>
  <c r="D115" i="108"/>
  <c r="V114" i="108"/>
  <c r="D114" i="108"/>
  <c r="V113" i="108"/>
  <c r="D113" i="108"/>
  <c r="V112" i="108"/>
  <c r="D112" i="108"/>
  <c r="V111" i="108"/>
  <c r="D111" i="108"/>
  <c r="V110" i="108"/>
  <c r="D110" i="108"/>
  <c r="V109" i="108"/>
  <c r="D109" i="108"/>
  <c r="V107" i="108"/>
  <c r="D107" i="108"/>
  <c r="F106" i="108"/>
  <c r="D105" i="108"/>
  <c r="V104" i="108"/>
  <c r="D104" i="108"/>
  <c r="V103" i="108"/>
  <c r="V102" i="108"/>
  <c r="V101" i="108"/>
  <c r="V100" i="108"/>
  <c r="D100" i="108"/>
  <c r="V99" i="108"/>
  <c r="D99" i="108"/>
  <c r="V98" i="108"/>
  <c r="D98" i="108"/>
  <c r="V97" i="108"/>
  <c r="D97" i="108"/>
  <c r="V96" i="108"/>
  <c r="D96" i="108"/>
  <c r="V95" i="108"/>
  <c r="D95" i="108"/>
  <c r="V94" i="108"/>
  <c r="D94" i="108"/>
  <c r="V93" i="108"/>
  <c r="D93" i="108"/>
  <c r="V92" i="108"/>
  <c r="D92" i="108"/>
  <c r="V91" i="108"/>
  <c r="V90" i="108"/>
  <c r="D90" i="108"/>
  <c r="F88" i="108"/>
  <c r="D88" i="108"/>
  <c r="F87" i="108"/>
  <c r="D87" i="108"/>
  <c r="F86" i="108"/>
  <c r="D86" i="108"/>
  <c r="D85" i="108" s="1"/>
  <c r="V85" i="108"/>
  <c r="F85" i="108"/>
  <c r="F84" i="108"/>
  <c r="D84" i="108" s="1"/>
  <c r="D83" i="108"/>
  <c r="V82" i="108"/>
  <c r="D82" i="108"/>
  <c r="V79" i="108"/>
  <c r="D79" i="108"/>
  <c r="V78" i="108"/>
  <c r="D78" i="108"/>
  <c r="V77" i="108"/>
  <c r="F77" i="108"/>
  <c r="D77" i="108" s="1"/>
  <c r="V75" i="108"/>
  <c r="D75" i="108"/>
  <c r="V74" i="108"/>
  <c r="D74" i="108"/>
  <c r="V73" i="108"/>
  <c r="D73" i="108"/>
  <c r="V72" i="108"/>
  <c r="D72" i="108"/>
  <c r="V71" i="108"/>
  <c r="D71" i="108"/>
  <c r="V67" i="108"/>
  <c r="D67" i="108"/>
  <c r="V66" i="108"/>
  <c r="D66" i="108"/>
  <c r="V65" i="108"/>
  <c r="D65" i="108"/>
  <c r="V64" i="108"/>
  <c r="D64" i="108"/>
  <c r="V63" i="108"/>
  <c r="D63" i="108"/>
  <c r="V62" i="108"/>
  <c r="D62" i="108"/>
  <c r="V61" i="108"/>
  <c r="D61" i="108"/>
  <c r="V60" i="108"/>
  <c r="D60" i="108"/>
  <c r="V59" i="108"/>
  <c r="D59" i="108"/>
  <c r="V58" i="108"/>
  <c r="D58" i="108"/>
  <c r="V57" i="108"/>
  <c r="D57" i="108"/>
  <c r="V56" i="108"/>
  <c r="D56" i="108"/>
  <c r="V55" i="108"/>
  <c r="D55" i="108"/>
  <c r="V54" i="108"/>
  <c r="D54" i="108"/>
  <c r="V53" i="108"/>
  <c r="D53" i="108"/>
  <c r="V52" i="108"/>
  <c r="D52" i="108"/>
  <c r="V51" i="108"/>
  <c r="D51" i="108"/>
  <c r="V50" i="108"/>
  <c r="D50" i="108"/>
  <c r="V49" i="108"/>
  <c r="D49" i="108"/>
  <c r="V48" i="108"/>
  <c r="D48" i="108"/>
  <c r="V47" i="108"/>
  <c r="D47" i="108"/>
  <c r="V46" i="108"/>
  <c r="D46" i="108"/>
  <c r="V45" i="108"/>
  <c r="D45" i="108"/>
  <c r="V44" i="108"/>
  <c r="D44" i="108"/>
  <c r="V43" i="108"/>
  <c r="D43" i="108"/>
  <c r="V42" i="108"/>
  <c r="D42" i="108"/>
  <c r="V41" i="108"/>
  <c r="D41" i="108"/>
  <c r="V40" i="108"/>
  <c r="D40" i="108"/>
  <c r="V39" i="108"/>
  <c r="D39" i="108"/>
  <c r="V38" i="108"/>
  <c r="D38" i="108"/>
  <c r="V37" i="108"/>
  <c r="D37" i="108"/>
  <c r="V36" i="108"/>
  <c r="D36" i="108"/>
  <c r="V35" i="108"/>
  <c r="D35" i="108"/>
  <c r="V34" i="108"/>
  <c r="D34" i="108"/>
  <c r="V33" i="108"/>
  <c r="D33" i="108"/>
  <c r="V32" i="108"/>
  <c r="D32" i="108"/>
  <c r="V31" i="108"/>
  <c r="D31" i="108"/>
  <c r="V30" i="108"/>
  <c r="D30" i="108"/>
  <c r="V29" i="108"/>
  <c r="D29" i="108"/>
  <c r="V28" i="108"/>
  <c r="D28" i="108"/>
  <c r="V27" i="108"/>
  <c r="D27" i="108"/>
  <c r="V26" i="108"/>
  <c r="D26" i="108"/>
  <c r="V25" i="108"/>
  <c r="D25" i="108"/>
  <c r="F21" i="108"/>
  <c r="D21" i="108" s="1"/>
  <c r="D20" i="108"/>
  <c r="V19" i="108"/>
  <c r="D19" i="108"/>
  <c r="D18" i="108"/>
  <c r="F17" i="108"/>
  <c r="D17" i="108" s="1"/>
  <c r="V16" i="108"/>
  <c r="D16" i="108"/>
  <c r="V14" i="108"/>
  <c r="D14" i="108"/>
  <c r="V10" i="108"/>
  <c r="D10" i="108"/>
  <c r="V8" i="108"/>
  <c r="D8" i="108"/>
  <c r="D163" i="106"/>
  <c r="D162" i="106"/>
  <c r="W182" i="79" l="1"/>
  <c r="V203" i="106" l="1"/>
  <c r="D203" i="106"/>
  <c r="V202" i="106"/>
  <c r="D202" i="106"/>
  <c r="V201" i="106"/>
  <c r="D201" i="106"/>
  <c r="V200" i="106"/>
  <c r="D200" i="106"/>
  <c r="V199" i="106"/>
  <c r="D199" i="106"/>
  <c r="V198" i="106"/>
  <c r="D198" i="106"/>
  <c r="V196" i="106"/>
  <c r="D196" i="106"/>
  <c r="V193" i="106"/>
  <c r="D193" i="106"/>
  <c r="V189" i="106"/>
  <c r="F189" i="106"/>
  <c r="D189" i="106" s="1"/>
  <c r="V187" i="106"/>
  <c r="D187" i="106"/>
  <c r="V185" i="106"/>
  <c r="D182" i="106"/>
  <c r="V181" i="106"/>
  <c r="D181" i="106"/>
  <c r="V180" i="106"/>
  <c r="D180" i="106"/>
  <c r="V179" i="106"/>
  <c r="D179" i="106"/>
  <c r="V178" i="106"/>
  <c r="D178" i="106"/>
  <c r="V177" i="106"/>
  <c r="D177" i="106"/>
  <c r="V175" i="106"/>
  <c r="D175" i="106"/>
  <c r="N172" i="106"/>
  <c r="D172" i="106"/>
  <c r="V170" i="106"/>
  <c r="D170" i="106"/>
  <c r="V169" i="106"/>
  <c r="D169" i="106"/>
  <c r="N166" i="106"/>
  <c r="D166" i="106"/>
  <c r="V165" i="106"/>
  <c r="D165" i="106"/>
  <c r="V163" i="106"/>
  <c r="V162" i="106"/>
  <c r="N159" i="106"/>
  <c r="D154" i="106"/>
  <c r="V150" i="106"/>
  <c r="D150" i="106"/>
  <c r="V147" i="106"/>
  <c r="V145" i="106"/>
  <c r="D145" i="106"/>
  <c r="V142" i="106"/>
  <c r="D142" i="106"/>
  <c r="V141" i="106"/>
  <c r="V138" i="106"/>
  <c r="D138" i="106"/>
  <c r="V137" i="106"/>
  <c r="D137" i="106"/>
  <c r="V136" i="106"/>
  <c r="D136" i="106"/>
  <c r="V135" i="106"/>
  <c r="D135" i="106"/>
  <c r="V134" i="106"/>
  <c r="D134" i="106"/>
  <c r="V133" i="106"/>
  <c r="D133" i="106"/>
  <c r="V132" i="106"/>
  <c r="D132" i="106"/>
  <c r="V131" i="106"/>
  <c r="D131" i="106"/>
  <c r="V130" i="106"/>
  <c r="D130" i="106"/>
  <c r="V129" i="106"/>
  <c r="D129" i="106"/>
  <c r="V128" i="106"/>
  <c r="D128" i="106"/>
  <c r="V127" i="106"/>
  <c r="D127" i="106"/>
  <c r="V126" i="106"/>
  <c r="D126" i="106"/>
  <c r="V125" i="106"/>
  <c r="D125" i="106"/>
  <c r="V123" i="106"/>
  <c r="D123" i="106"/>
  <c r="V120" i="106"/>
  <c r="D120" i="106"/>
  <c r="V118" i="106"/>
  <c r="D118" i="106"/>
  <c r="V116" i="106"/>
  <c r="V115" i="106"/>
  <c r="D115" i="106"/>
  <c r="V114" i="106"/>
  <c r="D114" i="106"/>
  <c r="V113" i="106"/>
  <c r="D113" i="106"/>
  <c r="V112" i="106"/>
  <c r="D112" i="106"/>
  <c r="V111" i="106"/>
  <c r="D111" i="106"/>
  <c r="V110" i="106"/>
  <c r="D110" i="106"/>
  <c r="V109" i="106"/>
  <c r="D109" i="106"/>
  <c r="V107" i="106"/>
  <c r="D107" i="106"/>
  <c r="F106" i="106"/>
  <c r="D105" i="106"/>
  <c r="V104" i="106"/>
  <c r="D104" i="106"/>
  <c r="V103" i="106"/>
  <c r="V102" i="106"/>
  <c r="V101" i="106"/>
  <c r="V100" i="106"/>
  <c r="D100" i="106"/>
  <c r="V99" i="106"/>
  <c r="D99" i="106"/>
  <c r="V98" i="106"/>
  <c r="D98" i="106"/>
  <c r="V97" i="106"/>
  <c r="D97" i="106"/>
  <c r="V96" i="106"/>
  <c r="D96" i="106"/>
  <c r="V95" i="106"/>
  <c r="D95" i="106"/>
  <c r="V94" i="106"/>
  <c r="D94" i="106"/>
  <c r="V93" i="106"/>
  <c r="D93" i="106"/>
  <c r="V92" i="106"/>
  <c r="D92" i="106"/>
  <c r="V91" i="106"/>
  <c r="V90" i="106"/>
  <c r="D90" i="106"/>
  <c r="F88" i="106"/>
  <c r="D88" i="106"/>
  <c r="F87" i="106"/>
  <c r="D87" i="106" s="1"/>
  <c r="F86" i="106"/>
  <c r="D86" i="106"/>
  <c r="V85" i="106"/>
  <c r="F84" i="106"/>
  <c r="D84" i="106"/>
  <c r="D83" i="106"/>
  <c r="V82" i="106"/>
  <c r="D82" i="106"/>
  <c r="V79" i="106"/>
  <c r="D79" i="106"/>
  <c r="V78" i="106"/>
  <c r="D78" i="106"/>
  <c r="V77" i="106"/>
  <c r="F77" i="106"/>
  <c r="D77" i="106" s="1"/>
  <c r="V75" i="106"/>
  <c r="D75" i="106"/>
  <c r="V74" i="106"/>
  <c r="D74" i="106"/>
  <c r="V73" i="106"/>
  <c r="D73" i="106"/>
  <c r="V72" i="106"/>
  <c r="D72" i="106"/>
  <c r="V71" i="106"/>
  <c r="D71" i="106"/>
  <c r="V67" i="106"/>
  <c r="D67" i="106"/>
  <c r="V66" i="106"/>
  <c r="D66" i="106"/>
  <c r="V65" i="106"/>
  <c r="D65" i="106"/>
  <c r="V64" i="106"/>
  <c r="D64" i="106"/>
  <c r="V63" i="106"/>
  <c r="D63" i="106"/>
  <c r="V62" i="106"/>
  <c r="D62" i="106"/>
  <c r="V61" i="106"/>
  <c r="D61" i="106"/>
  <c r="V60" i="106"/>
  <c r="D60" i="106"/>
  <c r="V59" i="106"/>
  <c r="D59" i="106"/>
  <c r="V58" i="106"/>
  <c r="D58" i="106"/>
  <c r="V57" i="106"/>
  <c r="D57" i="106"/>
  <c r="V56" i="106"/>
  <c r="D56" i="106"/>
  <c r="V55" i="106"/>
  <c r="D55" i="106"/>
  <c r="V54" i="106"/>
  <c r="D54" i="106"/>
  <c r="V53" i="106"/>
  <c r="D53" i="106"/>
  <c r="V52" i="106"/>
  <c r="D52" i="106"/>
  <c r="V51" i="106"/>
  <c r="D51" i="106"/>
  <c r="V50" i="106"/>
  <c r="D50" i="106"/>
  <c r="V49" i="106"/>
  <c r="D49" i="106"/>
  <c r="V48" i="106"/>
  <c r="D48" i="106"/>
  <c r="V47" i="106"/>
  <c r="D47" i="106"/>
  <c r="V46" i="106"/>
  <c r="D46" i="106"/>
  <c r="V45" i="106"/>
  <c r="D45" i="106"/>
  <c r="V44" i="106"/>
  <c r="D44" i="106"/>
  <c r="V43" i="106"/>
  <c r="D43" i="106"/>
  <c r="V42" i="106"/>
  <c r="D42" i="106"/>
  <c r="V41" i="106"/>
  <c r="D41" i="106"/>
  <c r="V40" i="106"/>
  <c r="D40" i="106"/>
  <c r="V39" i="106"/>
  <c r="D39" i="106"/>
  <c r="V38" i="106"/>
  <c r="D38" i="106"/>
  <c r="V37" i="106"/>
  <c r="D37" i="106"/>
  <c r="V36" i="106"/>
  <c r="D36" i="106"/>
  <c r="V35" i="106"/>
  <c r="D35" i="106"/>
  <c r="V34" i="106"/>
  <c r="D34" i="106"/>
  <c r="V33" i="106"/>
  <c r="D33" i="106"/>
  <c r="V32" i="106"/>
  <c r="D32" i="106"/>
  <c r="V31" i="106"/>
  <c r="D31" i="106"/>
  <c r="V30" i="106"/>
  <c r="D30" i="106"/>
  <c r="V29" i="106"/>
  <c r="D29" i="106"/>
  <c r="V28" i="106"/>
  <c r="D28" i="106"/>
  <c r="V27" i="106"/>
  <c r="D27" i="106"/>
  <c r="V26" i="106"/>
  <c r="D26" i="106"/>
  <c r="V25" i="106"/>
  <c r="D25" i="106"/>
  <c r="F21" i="106"/>
  <c r="D21" i="106"/>
  <c r="D20" i="106"/>
  <c r="V19" i="106"/>
  <c r="D19" i="106"/>
  <c r="D18" i="106"/>
  <c r="F17" i="106"/>
  <c r="D17" i="106" s="1"/>
  <c r="V16" i="106"/>
  <c r="D16" i="106"/>
  <c r="V14" i="106"/>
  <c r="D14" i="106"/>
  <c r="V10" i="106"/>
  <c r="D10" i="106"/>
  <c r="V8" i="106"/>
  <c r="D8" i="106"/>
  <c r="V203" i="105"/>
  <c r="D203" i="105"/>
  <c r="V202" i="105"/>
  <c r="D202" i="105"/>
  <c r="V201" i="105"/>
  <c r="D201" i="105"/>
  <c r="V200" i="105"/>
  <c r="D200" i="105"/>
  <c r="V199" i="105"/>
  <c r="D199" i="105"/>
  <c r="V198" i="105"/>
  <c r="D198" i="105"/>
  <c r="V196" i="105"/>
  <c r="D196" i="105"/>
  <c r="V193" i="105"/>
  <c r="D193" i="105"/>
  <c r="V189" i="105"/>
  <c r="F189" i="105"/>
  <c r="D189" i="105"/>
  <c r="V187" i="105"/>
  <c r="D187" i="105"/>
  <c r="V185" i="105"/>
  <c r="D182" i="105"/>
  <c r="V181" i="105"/>
  <c r="D181" i="105"/>
  <c r="V180" i="105"/>
  <c r="D180" i="105"/>
  <c r="V179" i="105"/>
  <c r="D179" i="105"/>
  <c r="V178" i="105"/>
  <c r="D178" i="105"/>
  <c r="V177" i="105"/>
  <c r="D177" i="105"/>
  <c r="V175" i="105"/>
  <c r="D175" i="105"/>
  <c r="N172" i="105"/>
  <c r="D172" i="105"/>
  <c r="V170" i="105"/>
  <c r="D170" i="105"/>
  <c r="V169" i="105"/>
  <c r="D169" i="105"/>
  <c r="N166" i="105"/>
  <c r="D166" i="105"/>
  <c r="V165" i="105"/>
  <c r="D165" i="105"/>
  <c r="V163" i="105"/>
  <c r="V162" i="105"/>
  <c r="N159" i="105"/>
  <c r="D154" i="105"/>
  <c r="V150" i="105"/>
  <c r="D150" i="105"/>
  <c r="V147" i="105"/>
  <c r="V145" i="105"/>
  <c r="D145" i="105"/>
  <c r="V142" i="105"/>
  <c r="D142" i="105"/>
  <c r="V141" i="105"/>
  <c r="V138" i="105"/>
  <c r="D138" i="105"/>
  <c r="V137" i="105"/>
  <c r="D137" i="105"/>
  <c r="V136" i="105"/>
  <c r="D136" i="105"/>
  <c r="V135" i="105"/>
  <c r="D135" i="105"/>
  <c r="V134" i="105"/>
  <c r="D134" i="105"/>
  <c r="V133" i="105"/>
  <c r="D133" i="105"/>
  <c r="V132" i="105"/>
  <c r="D132" i="105"/>
  <c r="V131" i="105"/>
  <c r="D131" i="105"/>
  <c r="V130" i="105"/>
  <c r="D130" i="105"/>
  <c r="V129" i="105"/>
  <c r="D129" i="105"/>
  <c r="V128" i="105"/>
  <c r="D128" i="105"/>
  <c r="V127" i="105"/>
  <c r="D127" i="105"/>
  <c r="V126" i="105"/>
  <c r="D126" i="105"/>
  <c r="V125" i="105"/>
  <c r="D125" i="105"/>
  <c r="V123" i="105"/>
  <c r="D123" i="105"/>
  <c r="V120" i="105"/>
  <c r="D120" i="105"/>
  <c r="V118" i="105"/>
  <c r="D118" i="105"/>
  <c r="V116" i="105"/>
  <c r="V115" i="105"/>
  <c r="D115" i="105"/>
  <c r="V114" i="105"/>
  <c r="D114" i="105"/>
  <c r="V113" i="105"/>
  <c r="D113" i="105"/>
  <c r="V112" i="105"/>
  <c r="D112" i="105"/>
  <c r="V111" i="105"/>
  <c r="D111" i="105"/>
  <c r="V110" i="105"/>
  <c r="D110" i="105"/>
  <c r="V109" i="105"/>
  <c r="D109" i="105"/>
  <c r="V107" i="105"/>
  <c r="D107" i="105"/>
  <c r="F106" i="105"/>
  <c r="D105" i="105"/>
  <c r="V104" i="105"/>
  <c r="D104" i="105"/>
  <c r="V103" i="105"/>
  <c r="V102" i="105"/>
  <c r="V101" i="105"/>
  <c r="V100" i="105"/>
  <c r="D100" i="105"/>
  <c r="V99" i="105"/>
  <c r="D99" i="105"/>
  <c r="V98" i="105"/>
  <c r="D98" i="105"/>
  <c r="V97" i="105"/>
  <c r="D97" i="105"/>
  <c r="V96" i="105"/>
  <c r="D96" i="105"/>
  <c r="V95" i="105"/>
  <c r="D95" i="105"/>
  <c r="V94" i="105"/>
  <c r="D94" i="105"/>
  <c r="V93" i="105"/>
  <c r="D93" i="105"/>
  <c r="V92" i="105"/>
  <c r="D92" i="105"/>
  <c r="V91" i="105"/>
  <c r="V90" i="105"/>
  <c r="D90" i="105"/>
  <c r="F88" i="105"/>
  <c r="D88" i="105"/>
  <c r="F87" i="105"/>
  <c r="D87" i="105"/>
  <c r="F86" i="105"/>
  <c r="D86" i="105"/>
  <c r="V85" i="105"/>
  <c r="F85" i="105"/>
  <c r="F84" i="105"/>
  <c r="D84" i="105"/>
  <c r="D83" i="105"/>
  <c r="V82" i="105"/>
  <c r="D82" i="105"/>
  <c r="V79" i="105"/>
  <c r="D79" i="105"/>
  <c r="V78" i="105"/>
  <c r="D78" i="105"/>
  <c r="V77" i="105"/>
  <c r="F77" i="105"/>
  <c r="D77" i="105"/>
  <c r="V75" i="105"/>
  <c r="D75" i="105"/>
  <c r="V74" i="105"/>
  <c r="D74" i="105"/>
  <c r="V73" i="105"/>
  <c r="D73" i="105"/>
  <c r="V72" i="105"/>
  <c r="D72" i="105"/>
  <c r="V71" i="105"/>
  <c r="D71" i="105"/>
  <c r="V67" i="105"/>
  <c r="D67" i="105"/>
  <c r="V66" i="105"/>
  <c r="D66" i="105"/>
  <c r="V65" i="105"/>
  <c r="D65" i="105"/>
  <c r="V64" i="105"/>
  <c r="D64" i="105"/>
  <c r="V63" i="105"/>
  <c r="D63" i="105"/>
  <c r="V62" i="105"/>
  <c r="D62" i="105"/>
  <c r="V61" i="105"/>
  <c r="D61" i="105"/>
  <c r="V60" i="105"/>
  <c r="D60" i="105"/>
  <c r="V59" i="105"/>
  <c r="D59" i="105"/>
  <c r="V58" i="105"/>
  <c r="D58" i="105"/>
  <c r="V57" i="105"/>
  <c r="D57" i="105"/>
  <c r="V56" i="105"/>
  <c r="D56" i="105"/>
  <c r="V55" i="105"/>
  <c r="D55" i="105"/>
  <c r="V54" i="105"/>
  <c r="D54" i="105"/>
  <c r="V53" i="105"/>
  <c r="D53" i="105"/>
  <c r="V52" i="105"/>
  <c r="D52" i="105"/>
  <c r="V51" i="105"/>
  <c r="D51" i="105"/>
  <c r="V50" i="105"/>
  <c r="D50" i="105"/>
  <c r="V49" i="105"/>
  <c r="D49" i="105"/>
  <c r="V48" i="105"/>
  <c r="D48" i="105"/>
  <c r="V47" i="105"/>
  <c r="D47" i="105"/>
  <c r="V46" i="105"/>
  <c r="D46" i="105"/>
  <c r="V45" i="105"/>
  <c r="D45" i="105"/>
  <c r="V44" i="105"/>
  <c r="D44" i="105"/>
  <c r="V43" i="105"/>
  <c r="D43" i="105"/>
  <c r="V42" i="105"/>
  <c r="D42" i="105"/>
  <c r="V41" i="105"/>
  <c r="D41" i="105"/>
  <c r="V40" i="105"/>
  <c r="D40" i="105"/>
  <c r="V39" i="105"/>
  <c r="D39" i="105"/>
  <c r="V38" i="105"/>
  <c r="D38" i="105"/>
  <c r="V37" i="105"/>
  <c r="D37" i="105"/>
  <c r="V36" i="105"/>
  <c r="D36" i="105"/>
  <c r="V35" i="105"/>
  <c r="D35" i="105"/>
  <c r="V34" i="105"/>
  <c r="D34" i="105"/>
  <c r="V33" i="105"/>
  <c r="D33" i="105"/>
  <c r="V32" i="105"/>
  <c r="D32" i="105"/>
  <c r="V31" i="105"/>
  <c r="D31" i="105"/>
  <c r="V30" i="105"/>
  <c r="D30" i="105"/>
  <c r="V29" i="105"/>
  <c r="D29" i="105"/>
  <c r="V28" i="105"/>
  <c r="D28" i="105"/>
  <c r="V27" i="105"/>
  <c r="D27" i="105"/>
  <c r="V26" i="105"/>
  <c r="D26" i="105"/>
  <c r="V25" i="105"/>
  <c r="D25" i="105"/>
  <c r="F21" i="105"/>
  <c r="D21" i="105"/>
  <c r="D20" i="105"/>
  <c r="V19" i="105"/>
  <c r="D19" i="105"/>
  <c r="D18" i="105"/>
  <c r="F17" i="105"/>
  <c r="D17" i="105" s="1"/>
  <c r="V16" i="105"/>
  <c r="D16" i="105"/>
  <c r="V14" i="105"/>
  <c r="D14" i="105"/>
  <c r="V10" i="105"/>
  <c r="D10" i="105"/>
  <c r="V8" i="105"/>
  <c r="D8" i="105"/>
  <c r="D85" i="106" l="1"/>
  <c r="F85" i="106"/>
  <c r="D85" i="105"/>
  <c r="H75" i="101" l="1"/>
  <c r="F75" i="101"/>
  <c r="D75" i="101"/>
  <c r="C75" i="101"/>
  <c r="H74" i="101"/>
  <c r="F74" i="101"/>
  <c r="D74" i="101"/>
  <c r="C74" i="101"/>
  <c r="H73" i="101"/>
  <c r="G73" i="101"/>
  <c r="F73" i="101"/>
  <c r="D73" i="101"/>
  <c r="C73" i="101"/>
  <c r="H72" i="101"/>
  <c r="G72" i="101"/>
  <c r="F72" i="101"/>
  <c r="D72" i="101"/>
  <c r="C72" i="101"/>
  <c r="H71" i="101"/>
  <c r="G71" i="101"/>
  <c r="F71" i="101"/>
  <c r="D71" i="101"/>
  <c r="C71" i="101"/>
  <c r="H70" i="101"/>
  <c r="G70" i="101"/>
  <c r="F70" i="101"/>
  <c r="D70" i="101"/>
  <c r="C70" i="101"/>
  <c r="H69" i="101"/>
  <c r="G69" i="101"/>
  <c r="F69" i="101"/>
  <c r="D69" i="101"/>
  <c r="C69" i="101"/>
  <c r="H68" i="101"/>
  <c r="G68" i="101"/>
  <c r="F68" i="101"/>
  <c r="D68" i="101"/>
  <c r="C68" i="101"/>
  <c r="H67" i="101"/>
  <c r="G67" i="101"/>
  <c r="F67" i="101"/>
  <c r="D67" i="101"/>
  <c r="C67" i="101"/>
  <c r="H66" i="101"/>
  <c r="G66" i="101"/>
  <c r="F66" i="101"/>
  <c r="D66" i="101"/>
  <c r="C66" i="101"/>
  <c r="H65" i="101"/>
  <c r="G65" i="101"/>
  <c r="F65" i="101"/>
  <c r="D65" i="101"/>
  <c r="C65" i="101"/>
  <c r="H64" i="101"/>
  <c r="G64" i="101"/>
  <c r="F64" i="101"/>
  <c r="D64" i="101"/>
  <c r="C64" i="101"/>
  <c r="H63" i="101"/>
  <c r="G63" i="101"/>
  <c r="F63" i="101"/>
  <c r="D63" i="101"/>
  <c r="C63" i="101"/>
  <c r="H62" i="101"/>
  <c r="G62" i="101"/>
  <c r="F62" i="101"/>
  <c r="D62" i="101"/>
  <c r="C62" i="101"/>
  <c r="H61" i="101"/>
  <c r="G61" i="101"/>
  <c r="F61" i="101"/>
  <c r="D61" i="101"/>
  <c r="C61" i="101"/>
  <c r="H60" i="101"/>
  <c r="G60" i="101"/>
  <c r="F60" i="101"/>
  <c r="D60" i="101"/>
  <c r="C60" i="101"/>
  <c r="H59" i="101"/>
  <c r="G59" i="101"/>
  <c r="F59" i="101"/>
  <c r="D59" i="101"/>
  <c r="C59" i="101"/>
  <c r="H58" i="101"/>
  <c r="G58" i="101"/>
  <c r="F58" i="101"/>
  <c r="D58" i="101"/>
  <c r="C58" i="101"/>
  <c r="H57" i="101"/>
  <c r="G57" i="101"/>
  <c r="F57" i="101"/>
  <c r="D57" i="101"/>
  <c r="C57" i="101"/>
  <c r="H56" i="101"/>
  <c r="G56" i="101"/>
  <c r="F56" i="101"/>
  <c r="D56" i="101"/>
  <c r="C56" i="101"/>
  <c r="H55" i="101"/>
  <c r="G55" i="101"/>
  <c r="F55" i="101"/>
  <c r="D55" i="101"/>
  <c r="C55" i="101"/>
  <c r="M27" i="101"/>
  <c r="L27" i="101"/>
  <c r="K27" i="101"/>
  <c r="J27" i="101"/>
  <c r="H27" i="101"/>
  <c r="F27" i="101"/>
  <c r="D27" i="101"/>
  <c r="C27" i="101"/>
  <c r="M26" i="101"/>
  <c r="L26" i="101"/>
  <c r="K26" i="101"/>
  <c r="J26" i="101"/>
  <c r="H26" i="101"/>
  <c r="G26" i="101"/>
  <c r="F26" i="101"/>
  <c r="D26" i="101"/>
  <c r="C26" i="101"/>
  <c r="M25" i="101"/>
  <c r="L25" i="101"/>
  <c r="K25" i="101"/>
  <c r="J25" i="101"/>
  <c r="H25" i="101"/>
  <c r="G25" i="101"/>
  <c r="F25" i="101"/>
  <c r="D25" i="101"/>
  <c r="C25" i="101"/>
  <c r="M10" i="101"/>
  <c r="L10" i="101"/>
  <c r="K10" i="101"/>
  <c r="J10" i="101"/>
  <c r="H10" i="101"/>
  <c r="G10" i="101"/>
  <c r="F10" i="101"/>
  <c r="D10" i="101"/>
  <c r="C10" i="101"/>
  <c r="M9" i="101"/>
  <c r="L9" i="101"/>
  <c r="K9" i="101"/>
  <c r="J9" i="101"/>
  <c r="H9" i="101"/>
  <c r="G9" i="101"/>
  <c r="F9" i="101"/>
  <c r="D9" i="101"/>
  <c r="C9" i="101"/>
  <c r="M8" i="101"/>
  <c r="L8" i="101"/>
  <c r="K8" i="101"/>
  <c r="J8" i="101"/>
  <c r="H8" i="101"/>
  <c r="G8" i="101"/>
  <c r="F8" i="101"/>
  <c r="D8" i="101"/>
  <c r="C8" i="101"/>
  <c r="M7" i="101"/>
  <c r="L7" i="101"/>
  <c r="K7" i="101"/>
  <c r="J7" i="101"/>
  <c r="H7" i="101"/>
  <c r="G7" i="101"/>
  <c r="F7" i="101"/>
  <c r="D7" i="101"/>
  <c r="C7" i="101"/>
  <c r="F148" i="101"/>
  <c r="F147" i="101"/>
  <c r="F146" i="101"/>
  <c r="F145" i="101"/>
  <c r="F144" i="101"/>
  <c r="G135" i="101"/>
  <c r="G128" i="101"/>
  <c r="G127" i="101"/>
  <c r="G124" i="101"/>
  <c r="G80" i="101"/>
  <c r="G51" i="101"/>
  <c r="G50" i="101"/>
  <c r="G27" i="101" s="1"/>
  <c r="G75" i="101" l="1"/>
  <c r="G74" i="101"/>
  <c r="G129" i="101"/>
  <c r="G52" i="101"/>
  <c r="E15" i="100" l="1"/>
  <c r="E88" i="100"/>
  <c r="F53" i="100"/>
  <c r="E53" i="100"/>
  <c r="E24" i="100"/>
  <c r="E23" i="100"/>
  <c r="D24" i="98"/>
  <c r="D23" i="98"/>
  <c r="E53" i="98"/>
  <c r="D53" i="98"/>
  <c r="M56" i="95" l="1"/>
  <c r="L56" i="95"/>
  <c r="K56" i="95"/>
  <c r="J56" i="95"/>
  <c r="I56" i="95"/>
  <c r="H56" i="95"/>
  <c r="G56" i="95"/>
  <c r="M55" i="95"/>
  <c r="L55" i="95"/>
  <c r="K55" i="95"/>
  <c r="J55" i="95"/>
  <c r="I55" i="95"/>
  <c r="H55" i="95"/>
  <c r="G55" i="95"/>
  <c r="M54" i="95"/>
  <c r="L54" i="95"/>
  <c r="K54" i="95"/>
  <c r="J54" i="95"/>
  <c r="I54" i="95"/>
  <c r="H54" i="95"/>
  <c r="G54" i="95"/>
  <c r="M53" i="95"/>
  <c r="L53" i="95"/>
  <c r="K53" i="95"/>
  <c r="J53" i="95"/>
  <c r="I53" i="95"/>
  <c r="H53" i="95"/>
  <c r="G53" i="95"/>
  <c r="M52" i="95"/>
  <c r="L52" i="95"/>
  <c r="K52" i="95"/>
  <c r="J52" i="95"/>
  <c r="I52" i="95"/>
  <c r="H52" i="95"/>
  <c r="G52" i="95"/>
  <c r="M51" i="95"/>
  <c r="L51" i="95"/>
  <c r="K51" i="95"/>
  <c r="J51" i="95"/>
  <c r="I51" i="95"/>
  <c r="H51" i="95"/>
  <c r="G51" i="95"/>
  <c r="M50" i="95"/>
  <c r="L50" i="95"/>
  <c r="K50" i="95"/>
  <c r="J50" i="95"/>
  <c r="I50" i="95"/>
  <c r="H50" i="95"/>
  <c r="G50" i="95"/>
  <c r="M49" i="95"/>
  <c r="L49" i="95"/>
  <c r="K49" i="95"/>
  <c r="J49" i="95"/>
  <c r="I49" i="95"/>
  <c r="H49" i="95"/>
  <c r="G49" i="95"/>
  <c r="M48" i="95"/>
  <c r="L48" i="95"/>
  <c r="K48" i="95"/>
  <c r="J48" i="95"/>
  <c r="I48" i="95"/>
  <c r="H48" i="95"/>
  <c r="G48" i="95"/>
  <c r="M47" i="95"/>
  <c r="L47" i="95"/>
  <c r="K47" i="95"/>
  <c r="J47" i="95"/>
  <c r="I47" i="95"/>
  <c r="H47" i="95"/>
  <c r="G47" i="95"/>
  <c r="M46" i="95"/>
  <c r="L46" i="95"/>
  <c r="K46" i="95"/>
  <c r="J46" i="95"/>
  <c r="I46" i="95"/>
  <c r="H46" i="95"/>
  <c r="G46" i="95"/>
  <c r="M45" i="95"/>
  <c r="L45" i="95"/>
  <c r="K45" i="95"/>
  <c r="J45" i="95"/>
  <c r="I45" i="95"/>
  <c r="H45" i="95"/>
  <c r="G45" i="95"/>
  <c r="M44" i="95"/>
  <c r="L44" i="95"/>
  <c r="K44" i="95"/>
  <c r="J44" i="95"/>
  <c r="I44" i="95"/>
  <c r="H44" i="95"/>
  <c r="G44" i="95"/>
  <c r="M43" i="95"/>
  <c r="L43" i="95"/>
  <c r="K43" i="95"/>
  <c r="K70" i="95" s="1"/>
  <c r="J43" i="95"/>
  <c r="I43" i="95"/>
  <c r="H43" i="95"/>
  <c r="G43" i="95"/>
  <c r="M42" i="95"/>
  <c r="L42" i="95"/>
  <c r="K42" i="95"/>
  <c r="J42" i="95"/>
  <c r="I42" i="95"/>
  <c r="H42" i="95"/>
  <c r="G42" i="95"/>
  <c r="M41" i="95"/>
  <c r="L41" i="95"/>
  <c r="K41" i="95"/>
  <c r="J41" i="95"/>
  <c r="I41" i="95"/>
  <c r="H41" i="95"/>
  <c r="G41" i="95"/>
  <c r="M40" i="95"/>
  <c r="L40" i="95"/>
  <c r="K40" i="95"/>
  <c r="J40" i="95"/>
  <c r="I40" i="95"/>
  <c r="H40" i="95"/>
  <c r="G40" i="95"/>
  <c r="M39" i="95"/>
  <c r="L39" i="95"/>
  <c r="K39" i="95"/>
  <c r="J39" i="95"/>
  <c r="I39" i="95"/>
  <c r="H39" i="95"/>
  <c r="G39" i="95"/>
  <c r="M38" i="95"/>
  <c r="L38" i="95"/>
  <c r="K38" i="95"/>
  <c r="J38" i="95"/>
  <c r="I38" i="95"/>
  <c r="H38" i="95"/>
  <c r="G38" i="95"/>
  <c r="M37" i="95"/>
  <c r="L37" i="95"/>
  <c r="K37" i="95"/>
  <c r="J37" i="95"/>
  <c r="I37" i="95"/>
  <c r="H37" i="95"/>
  <c r="G37" i="95"/>
  <c r="M36" i="95"/>
  <c r="L36" i="95"/>
  <c r="K36" i="95"/>
  <c r="J36" i="95"/>
  <c r="I36" i="95"/>
  <c r="H36" i="95"/>
  <c r="G36" i="95"/>
  <c r="M35" i="95"/>
  <c r="L35" i="95"/>
  <c r="K35" i="95"/>
  <c r="J35" i="95"/>
  <c r="I35" i="95"/>
  <c r="H35" i="95"/>
  <c r="G35" i="95"/>
  <c r="M34" i="95"/>
  <c r="L34" i="95"/>
  <c r="K34" i="95"/>
  <c r="J34" i="95"/>
  <c r="I34" i="95"/>
  <c r="H34" i="95"/>
  <c r="G34" i="95"/>
  <c r="M33" i="95"/>
  <c r="L33" i="95"/>
  <c r="K33" i="95"/>
  <c r="J33" i="95"/>
  <c r="I33" i="95"/>
  <c r="H33" i="95"/>
  <c r="G33" i="95"/>
  <c r="M32" i="95"/>
  <c r="L32" i="95"/>
  <c r="K32" i="95"/>
  <c r="J32" i="95"/>
  <c r="I32" i="95"/>
  <c r="H32" i="95"/>
  <c r="G32" i="95"/>
  <c r="M31" i="95"/>
  <c r="L31" i="95"/>
  <c r="K31" i="95"/>
  <c r="J31" i="95"/>
  <c r="H31" i="95"/>
  <c r="G31" i="95"/>
  <c r="M30" i="95"/>
  <c r="L30" i="95"/>
  <c r="K30" i="95"/>
  <c r="J30" i="95"/>
  <c r="I30" i="95"/>
  <c r="H30" i="95"/>
  <c r="G30" i="95"/>
  <c r="M29" i="95"/>
  <c r="L29" i="95"/>
  <c r="K29" i="95"/>
  <c r="J29" i="95"/>
  <c r="I29" i="95"/>
  <c r="H29" i="95"/>
  <c r="G29" i="95"/>
  <c r="M27" i="95"/>
  <c r="L27" i="95"/>
  <c r="K27" i="95"/>
  <c r="J27" i="95"/>
  <c r="I27" i="95"/>
  <c r="H27" i="95"/>
  <c r="G27" i="95"/>
  <c r="M26" i="95"/>
  <c r="L26" i="95"/>
  <c r="K26" i="95"/>
  <c r="J26" i="95"/>
  <c r="I26" i="95"/>
  <c r="H26" i="95"/>
  <c r="M25" i="95"/>
  <c r="L25" i="95"/>
  <c r="K25" i="95"/>
  <c r="J25" i="95"/>
  <c r="I25" i="95"/>
  <c r="H25" i="95"/>
  <c r="G25" i="95"/>
  <c r="M24" i="95"/>
  <c r="L24" i="95"/>
  <c r="K24" i="95"/>
  <c r="J24" i="95"/>
  <c r="I24" i="95"/>
  <c r="H24" i="95"/>
  <c r="G24" i="95"/>
  <c r="M23" i="95"/>
  <c r="L23" i="95"/>
  <c r="K23" i="95"/>
  <c r="J23" i="95"/>
  <c r="I23" i="95"/>
  <c r="H23" i="95"/>
  <c r="G23" i="95"/>
  <c r="M22" i="95"/>
  <c r="M67" i="95" s="1"/>
  <c r="L22" i="95"/>
  <c r="K22" i="95"/>
  <c r="J22" i="95"/>
  <c r="I22" i="95"/>
  <c r="H22" i="95"/>
  <c r="G22" i="95"/>
  <c r="M21" i="95"/>
  <c r="L21" i="95"/>
  <c r="K21" i="95"/>
  <c r="J21" i="95"/>
  <c r="I21" i="95"/>
  <c r="H21" i="95"/>
  <c r="G21" i="95"/>
  <c r="M20" i="95"/>
  <c r="L20" i="95"/>
  <c r="K20" i="95"/>
  <c r="J20" i="95"/>
  <c r="I20" i="95"/>
  <c r="H20" i="95"/>
  <c r="G20" i="95"/>
  <c r="G83" i="95"/>
  <c r="G82" i="95"/>
  <c r="F69" i="95"/>
  <c r="E69" i="95" s="1"/>
  <c r="F68" i="95"/>
  <c r="E68" i="95" s="1"/>
  <c r="F66" i="95"/>
  <c r="E66" i="95" s="1"/>
  <c r="M65" i="95"/>
  <c r="L65" i="95"/>
  <c r="K65" i="95"/>
  <c r="J65" i="95"/>
  <c r="I65" i="95"/>
  <c r="H65" i="95"/>
  <c r="F64" i="95"/>
  <c r="E64" i="95" s="1"/>
  <c r="F62" i="95"/>
  <c r="E62" i="95"/>
  <c r="F59" i="95"/>
  <c r="F58" i="95"/>
  <c r="F57" i="95"/>
  <c r="E57" i="95" s="1"/>
  <c r="D17" i="95"/>
  <c r="E15" i="95"/>
  <c r="G65" i="95"/>
  <c r="E11" i="95"/>
  <c r="E10" i="95"/>
  <c r="E9" i="95"/>
  <c r="J63" i="95"/>
  <c r="M63" i="95"/>
  <c r="I63" i="95"/>
  <c r="G60" i="95"/>
  <c r="F60" i="95" s="1"/>
  <c r="D60" i="95" s="1"/>
  <c r="G70" i="95" l="1"/>
  <c r="M70" i="95"/>
  <c r="L70" i="95"/>
  <c r="L67" i="95"/>
  <c r="K67" i="95"/>
  <c r="H70" i="95"/>
  <c r="G67" i="95"/>
  <c r="F47" i="95"/>
  <c r="F32" i="95"/>
  <c r="E32" i="95" s="1"/>
  <c r="J70" i="95"/>
  <c r="F24" i="95"/>
  <c r="D24" i="95" s="1"/>
  <c r="F41" i="95"/>
  <c r="D41" i="95" s="1"/>
  <c r="F42" i="95"/>
  <c r="E42" i="95" s="1"/>
  <c r="F43" i="95"/>
  <c r="E43" i="95" s="1"/>
  <c r="F51" i="95"/>
  <c r="E51" i="95" s="1"/>
  <c r="F40" i="95"/>
  <c r="D40" i="95" s="1"/>
  <c r="E40" i="95" s="1"/>
  <c r="I67" i="95"/>
  <c r="F27" i="95"/>
  <c r="F25" i="95"/>
  <c r="E25" i="95" s="1"/>
  <c r="J67" i="95"/>
  <c r="F23" i="95"/>
  <c r="D23" i="95" s="1"/>
  <c r="F48" i="95"/>
  <c r="E48" i="95" s="1"/>
  <c r="F52" i="95"/>
  <c r="E52" i="95" s="1"/>
  <c r="F49" i="95"/>
  <c r="E49" i="95" s="1"/>
  <c r="F56" i="95"/>
  <c r="F50" i="95"/>
  <c r="E50" i="95" s="1"/>
  <c r="F55" i="95"/>
  <c r="E55" i="95" s="1"/>
  <c r="F46" i="95"/>
  <c r="F54" i="95"/>
  <c r="E54" i="95" s="1"/>
  <c r="F33" i="95"/>
  <c r="F37" i="95"/>
  <c r="I70" i="95"/>
  <c r="F29" i="95"/>
  <c r="E29" i="95" s="1"/>
  <c r="F30" i="95"/>
  <c r="E30" i="95" s="1"/>
  <c r="F34" i="95"/>
  <c r="F38" i="95"/>
  <c r="F39" i="95"/>
  <c r="F22" i="95"/>
  <c r="D22" i="95" s="1"/>
  <c r="F21" i="95"/>
  <c r="E21" i="95" s="1"/>
  <c r="F65" i="95"/>
  <c r="E65" i="95" s="1"/>
  <c r="L63" i="95"/>
  <c r="E13" i="95"/>
  <c r="F20" i="95"/>
  <c r="E16" i="95"/>
  <c r="E18" i="95"/>
  <c r="F44" i="95"/>
  <c r="F35" i="95"/>
  <c r="H67" i="95"/>
  <c r="O43" i="95" l="1"/>
  <c r="F70" i="95"/>
  <c r="E70" i="95" s="1"/>
  <c r="F67" i="95"/>
  <c r="E67" i="95" s="1"/>
  <c r="E56" i="95"/>
  <c r="E20" i="95"/>
  <c r="P43" i="95"/>
  <c r="E44" i="95"/>
  <c r="E8" i="95" l="1"/>
  <c r="G63" i="95"/>
  <c r="F63" i="95" s="1"/>
  <c r="E63" i="95" s="1"/>
  <c r="E12" i="95" l="1"/>
  <c r="I31" i="95" l="1"/>
  <c r="F31" i="95" l="1"/>
  <c r="E31" i="95" s="1"/>
  <c r="G26" i="95" l="1"/>
  <c r="F26" i="95" s="1"/>
  <c r="E26" i="95" s="1"/>
  <c r="H51" i="92"/>
  <c r="I51" i="92" s="1"/>
  <c r="G51" i="92"/>
  <c r="J51" i="92" s="1"/>
  <c r="G50" i="92"/>
  <c r="G49" i="92"/>
  <c r="G48" i="92"/>
  <c r="G47" i="92"/>
  <c r="G46" i="92"/>
  <c r="G45" i="92"/>
  <c r="G44" i="92"/>
  <c r="G43" i="92"/>
  <c r="G42" i="92"/>
  <c r="G41" i="92"/>
  <c r="G40" i="92"/>
  <c r="G39" i="92"/>
  <c r="G38" i="92"/>
  <c r="G37" i="92"/>
  <c r="G36" i="92"/>
  <c r="G35" i="92"/>
  <c r="G34" i="92"/>
  <c r="G33" i="92"/>
  <c r="G32" i="92"/>
  <c r="G31" i="92"/>
  <c r="G30" i="92"/>
  <c r="G29" i="92"/>
  <c r="G28" i="92"/>
  <c r="G27" i="92"/>
  <c r="G26" i="92"/>
  <c r="G25" i="92"/>
  <c r="G24" i="92"/>
  <c r="G23" i="92"/>
  <c r="G22" i="92"/>
  <c r="G21" i="92"/>
  <c r="G20" i="92"/>
  <c r="G19" i="92"/>
  <c r="G18" i="92"/>
  <c r="G17" i="92"/>
  <c r="G16" i="92"/>
  <c r="G15" i="92"/>
  <c r="G14" i="92"/>
  <c r="G13" i="92"/>
  <c r="G12" i="92"/>
  <c r="G11" i="92"/>
  <c r="G10" i="92"/>
  <c r="G9" i="92"/>
  <c r="D51" i="92"/>
  <c r="D50" i="92"/>
  <c r="D49" i="92"/>
  <c r="D48" i="92"/>
  <c r="D47" i="92"/>
  <c r="D46" i="92"/>
  <c r="D45" i="92"/>
  <c r="D44" i="92"/>
  <c r="D43" i="92"/>
  <c r="D42" i="92"/>
  <c r="D41" i="92"/>
  <c r="D40" i="92"/>
  <c r="D39" i="92"/>
  <c r="D38" i="92"/>
  <c r="D37" i="92"/>
  <c r="D36" i="92"/>
  <c r="D35" i="92"/>
  <c r="D34" i="92"/>
  <c r="D33" i="92"/>
  <c r="D32" i="92"/>
  <c r="D31" i="92"/>
  <c r="D30" i="92"/>
  <c r="D29" i="92"/>
  <c r="D28" i="92"/>
  <c r="D27" i="92"/>
  <c r="D26" i="92"/>
  <c r="D25" i="92"/>
  <c r="D24" i="92"/>
  <c r="D23" i="92"/>
  <c r="D22" i="92"/>
  <c r="D21" i="92"/>
  <c r="D20" i="92"/>
  <c r="D19" i="92"/>
  <c r="D18" i="92"/>
  <c r="D17" i="92"/>
  <c r="D16" i="92"/>
  <c r="D15" i="92"/>
  <c r="D14" i="92"/>
  <c r="D13" i="92"/>
  <c r="D12" i="92"/>
  <c r="D11" i="92"/>
  <c r="D10" i="92"/>
  <c r="D9" i="92"/>
  <c r="D8" i="92" l="1"/>
  <c r="H7" i="91"/>
  <c r="E7" i="91"/>
  <c r="K8" i="91"/>
  <c r="E57" i="91"/>
  <c r="E14" i="91"/>
  <c r="E18" i="91"/>
  <c r="E17" i="91"/>
  <c r="E16" i="91"/>
  <c r="E15" i="91"/>
  <c r="E13" i="91"/>
  <c r="E11" i="91"/>
  <c r="E56" i="91"/>
  <c r="E55" i="91"/>
  <c r="E54" i="91"/>
  <c r="E53" i="91"/>
  <c r="E52" i="91"/>
  <c r="E51" i="91"/>
  <c r="E50" i="91"/>
  <c r="E49" i="91"/>
  <c r="E48" i="91"/>
  <c r="E47" i="91"/>
  <c r="E46" i="91"/>
  <c r="E45" i="91"/>
  <c r="E44" i="91"/>
  <c r="E43" i="91"/>
  <c r="E42" i="91"/>
  <c r="E41" i="91"/>
  <c r="E40" i="91"/>
  <c r="E39" i="91"/>
  <c r="E38" i="91"/>
  <c r="E37" i="91"/>
  <c r="E36" i="91"/>
  <c r="E35" i="91"/>
  <c r="E34" i="91"/>
  <c r="E33" i="91"/>
  <c r="E32" i="91"/>
  <c r="E31" i="91"/>
  <c r="E30" i="91"/>
  <c r="E29" i="91"/>
  <c r="E27" i="91"/>
  <c r="E26" i="91"/>
  <c r="E25" i="91"/>
  <c r="E24" i="91"/>
  <c r="E23" i="91"/>
  <c r="E22" i="91"/>
  <c r="E21" i="91"/>
  <c r="E20" i="91"/>
  <c r="D28" i="91" l="1"/>
  <c r="E28" i="91" s="1"/>
  <c r="G7" i="91"/>
  <c r="I7" i="91" s="1"/>
  <c r="D19" i="91" l="1"/>
  <c r="D8" i="91" l="1"/>
  <c r="E19" i="91"/>
  <c r="D3" i="91" l="1"/>
  <c r="D12" i="91"/>
  <c r="E12" i="91" l="1"/>
  <c r="G9" i="90" l="1"/>
  <c r="G8" i="90"/>
  <c r="G11" i="90"/>
  <c r="G10" i="90"/>
  <c r="G7" i="90"/>
  <c r="G6" i="90"/>
  <c r="V205" i="83" l="1"/>
  <c r="D205" i="83"/>
  <c r="V204" i="83"/>
  <c r="D204" i="83"/>
  <c r="V203" i="83"/>
  <c r="D203" i="83"/>
  <c r="V202" i="83"/>
  <c r="D202" i="83"/>
  <c r="V201" i="83"/>
  <c r="D201" i="83"/>
  <c r="V200" i="83"/>
  <c r="D200" i="83"/>
  <c r="V198" i="83"/>
  <c r="D198" i="83"/>
  <c r="V195" i="83"/>
  <c r="D195" i="83"/>
  <c r="V191" i="83"/>
  <c r="F191" i="83"/>
  <c r="D191" i="83"/>
  <c r="V189" i="83"/>
  <c r="D189" i="83"/>
  <c r="V187" i="83"/>
  <c r="D184" i="83"/>
  <c r="V183" i="83"/>
  <c r="D183" i="83"/>
  <c r="V182" i="83"/>
  <c r="D182" i="83"/>
  <c r="F180" i="83"/>
  <c r="V179" i="83"/>
  <c r="D179" i="83"/>
  <c r="V178" i="83"/>
  <c r="D178" i="83"/>
  <c r="V177" i="83"/>
  <c r="D177" i="83"/>
  <c r="V175" i="83"/>
  <c r="D175" i="83"/>
  <c r="N172" i="83"/>
  <c r="D172" i="83"/>
  <c r="V170" i="83"/>
  <c r="D170" i="83"/>
  <c r="V169" i="83"/>
  <c r="D169" i="83"/>
  <c r="N166" i="83"/>
  <c r="D166" i="83"/>
  <c r="V165" i="83"/>
  <c r="D165" i="83"/>
  <c r="V163" i="83"/>
  <c r="V162" i="83"/>
  <c r="N159" i="83"/>
  <c r="D159" i="83"/>
  <c r="D154" i="83"/>
  <c r="V150" i="83"/>
  <c r="D150" i="83"/>
  <c r="V147" i="83"/>
  <c r="V145" i="83"/>
  <c r="D145" i="83"/>
  <c r="V142" i="83"/>
  <c r="D142" i="83"/>
  <c r="V141" i="83"/>
  <c r="V138" i="83"/>
  <c r="D138" i="83"/>
  <c r="V137" i="83"/>
  <c r="D137" i="83"/>
  <c r="V136" i="83"/>
  <c r="D136" i="83"/>
  <c r="V135" i="83"/>
  <c r="D135" i="83"/>
  <c r="V134" i="83"/>
  <c r="D134" i="83"/>
  <c r="V133" i="83"/>
  <c r="D133" i="83"/>
  <c r="V132" i="83"/>
  <c r="D132" i="83"/>
  <c r="V131" i="83"/>
  <c r="D131" i="83"/>
  <c r="V130" i="83"/>
  <c r="D130" i="83"/>
  <c r="V129" i="83"/>
  <c r="D129" i="83"/>
  <c r="V128" i="83"/>
  <c r="D128" i="83"/>
  <c r="V127" i="83"/>
  <c r="D127" i="83"/>
  <c r="V126" i="83"/>
  <c r="D126" i="83"/>
  <c r="V125" i="83"/>
  <c r="D125" i="83"/>
  <c r="V123" i="83"/>
  <c r="D123" i="83"/>
  <c r="V120" i="83"/>
  <c r="D120" i="83"/>
  <c r="V118" i="83"/>
  <c r="D118" i="83"/>
  <c r="V116" i="83"/>
  <c r="V115" i="83"/>
  <c r="D115" i="83"/>
  <c r="V114" i="83"/>
  <c r="D114" i="83"/>
  <c r="V113" i="83"/>
  <c r="D113" i="83"/>
  <c r="V112" i="83"/>
  <c r="D112" i="83"/>
  <c r="V111" i="83"/>
  <c r="D111" i="83"/>
  <c r="V110" i="83"/>
  <c r="D110" i="83"/>
  <c r="V109" i="83"/>
  <c r="D109" i="83"/>
  <c r="V107" i="83"/>
  <c r="D107" i="83"/>
  <c r="F106" i="83"/>
  <c r="D105" i="83"/>
  <c r="V104" i="83"/>
  <c r="D104" i="83"/>
  <c r="V103" i="83"/>
  <c r="V102" i="83"/>
  <c r="V101" i="83"/>
  <c r="V100" i="83"/>
  <c r="D100" i="83"/>
  <c r="V99" i="83"/>
  <c r="D99" i="83"/>
  <c r="V98" i="83"/>
  <c r="D98" i="83"/>
  <c r="V97" i="83"/>
  <c r="D97" i="83"/>
  <c r="V96" i="83"/>
  <c r="D96" i="83"/>
  <c r="V95" i="83"/>
  <c r="D95" i="83"/>
  <c r="V94" i="83"/>
  <c r="D94" i="83"/>
  <c r="V93" i="83"/>
  <c r="D93" i="83"/>
  <c r="V92" i="83"/>
  <c r="D92" i="83"/>
  <c r="V91" i="83"/>
  <c r="V90" i="83"/>
  <c r="D90" i="83"/>
  <c r="F88" i="83"/>
  <c r="D88" i="83"/>
  <c r="F87" i="83"/>
  <c r="D87" i="83"/>
  <c r="F86" i="83"/>
  <c r="F85" i="83" s="1"/>
  <c r="D86" i="83"/>
  <c r="D85" i="83" s="1"/>
  <c r="V85" i="83"/>
  <c r="F84" i="83"/>
  <c r="D84" i="83" s="1"/>
  <c r="D83" i="83"/>
  <c r="V82" i="83"/>
  <c r="D82" i="83"/>
  <c r="V79" i="83"/>
  <c r="D79" i="83"/>
  <c r="V78" i="83"/>
  <c r="D78" i="83"/>
  <c r="V77" i="83"/>
  <c r="F77" i="83"/>
  <c r="D77" i="83"/>
  <c r="V75" i="83"/>
  <c r="D75" i="83"/>
  <c r="V74" i="83"/>
  <c r="D74" i="83"/>
  <c r="V73" i="83"/>
  <c r="D73" i="83"/>
  <c r="V72" i="83"/>
  <c r="D72" i="83"/>
  <c r="V71" i="83"/>
  <c r="D71" i="83"/>
  <c r="V67" i="83"/>
  <c r="D67" i="83"/>
  <c r="V66" i="83"/>
  <c r="D66" i="83"/>
  <c r="V65" i="83"/>
  <c r="D65" i="83"/>
  <c r="V64" i="83"/>
  <c r="D64" i="83"/>
  <c r="V63" i="83"/>
  <c r="D63" i="83"/>
  <c r="V62" i="83"/>
  <c r="D62" i="83"/>
  <c r="V61" i="83"/>
  <c r="D61" i="83"/>
  <c r="V60" i="83"/>
  <c r="D60" i="83"/>
  <c r="V59" i="83"/>
  <c r="D59" i="83"/>
  <c r="V58" i="83"/>
  <c r="D58" i="83"/>
  <c r="V57" i="83"/>
  <c r="D57" i="83"/>
  <c r="V56" i="83"/>
  <c r="D56" i="83"/>
  <c r="V55" i="83"/>
  <c r="D55" i="83"/>
  <c r="V54" i="83"/>
  <c r="D54" i="83"/>
  <c r="V53" i="83"/>
  <c r="D53" i="83"/>
  <c r="V52" i="83"/>
  <c r="D52" i="83"/>
  <c r="V51" i="83"/>
  <c r="D51" i="83"/>
  <c r="V50" i="83"/>
  <c r="D50" i="83"/>
  <c r="V49" i="83"/>
  <c r="D49" i="83"/>
  <c r="V48" i="83"/>
  <c r="D48" i="83"/>
  <c r="V47" i="83"/>
  <c r="D47" i="83"/>
  <c r="V46" i="83"/>
  <c r="D46" i="83"/>
  <c r="V45" i="83"/>
  <c r="D45" i="83"/>
  <c r="V44" i="83"/>
  <c r="D44" i="83"/>
  <c r="V43" i="83"/>
  <c r="D43" i="83"/>
  <c r="V42" i="83"/>
  <c r="D42" i="83"/>
  <c r="V41" i="83"/>
  <c r="D41" i="83"/>
  <c r="V40" i="83"/>
  <c r="D40" i="83"/>
  <c r="V39" i="83"/>
  <c r="D39" i="83"/>
  <c r="V38" i="83"/>
  <c r="D38" i="83"/>
  <c r="V37" i="83"/>
  <c r="D37" i="83"/>
  <c r="V36" i="83"/>
  <c r="D36" i="83"/>
  <c r="V35" i="83"/>
  <c r="D35" i="83"/>
  <c r="V34" i="83"/>
  <c r="D34" i="83"/>
  <c r="V33" i="83"/>
  <c r="D33" i="83"/>
  <c r="V32" i="83"/>
  <c r="D32" i="83"/>
  <c r="V31" i="83"/>
  <c r="D31" i="83"/>
  <c r="V30" i="83"/>
  <c r="D30" i="83"/>
  <c r="V29" i="83"/>
  <c r="D29" i="83"/>
  <c r="V28" i="83"/>
  <c r="D28" i="83"/>
  <c r="V27" i="83"/>
  <c r="D27" i="83"/>
  <c r="V26" i="83"/>
  <c r="D26" i="83"/>
  <c r="V25" i="83"/>
  <c r="D25" i="83"/>
  <c r="F21" i="83"/>
  <c r="D21" i="83" s="1"/>
  <c r="D20" i="83"/>
  <c r="V19" i="83"/>
  <c r="D19" i="83"/>
  <c r="D18" i="83"/>
  <c r="F17" i="83"/>
  <c r="D17" i="83"/>
  <c r="V16" i="83"/>
  <c r="D16" i="83"/>
  <c r="V14" i="83"/>
  <c r="D14" i="83"/>
  <c r="V10" i="83"/>
  <c r="D10" i="83"/>
  <c r="V8" i="83"/>
  <c r="D8" i="83"/>
  <c r="D11" i="13" l="1"/>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7" i="13"/>
  <c r="M16" i="13"/>
  <c r="M15" i="13"/>
  <c r="M14" i="13"/>
  <c r="M13" i="13"/>
  <c r="M11" i="13"/>
  <c r="M10" i="13"/>
  <c r="M9" i="13"/>
  <c r="N159" i="79" l="1"/>
  <c r="N172" i="79"/>
  <c r="N166" i="79"/>
  <c r="E16" i="100" l="1"/>
  <c r="D11" i="98"/>
  <c r="E11" i="100"/>
  <c r="D16" i="98"/>
  <c r="D12" i="98"/>
  <c r="E12" i="100"/>
  <c r="D13" i="98"/>
  <c r="E13" i="100"/>
  <c r="F50" i="92"/>
  <c r="H50" i="92" s="1"/>
  <c r="I50" i="92" s="1"/>
  <c r="F56" i="91"/>
  <c r="F25" i="92"/>
  <c r="H25" i="92" s="1"/>
  <c r="I25" i="92" s="1"/>
  <c r="F24" i="91"/>
  <c r="F47" i="92"/>
  <c r="H47" i="92" s="1"/>
  <c r="F53" i="91"/>
  <c r="F22" i="92"/>
  <c r="H22" i="92" s="1"/>
  <c r="F21" i="91"/>
  <c r="F48" i="92"/>
  <c r="H48" i="92" s="1"/>
  <c r="F54" i="91"/>
  <c r="F38" i="92"/>
  <c r="H38" i="92" s="1"/>
  <c r="I38" i="92" s="1"/>
  <c r="F44" i="91"/>
  <c r="F46" i="92"/>
  <c r="H46" i="92" s="1"/>
  <c r="I46" i="92" s="1"/>
  <c r="F52" i="91"/>
  <c r="F44" i="92"/>
  <c r="H44" i="92" s="1"/>
  <c r="I44" i="92" s="1"/>
  <c r="F50" i="91"/>
  <c r="F42" i="92"/>
  <c r="H42" i="92" s="1"/>
  <c r="F48" i="91"/>
  <c r="F24" i="92"/>
  <c r="H24" i="92" s="1"/>
  <c r="I24" i="92" s="1"/>
  <c r="F23" i="91"/>
  <c r="F39" i="92"/>
  <c r="H39" i="92" s="1"/>
  <c r="F45" i="91"/>
  <c r="F23" i="92"/>
  <c r="H23" i="92" s="1"/>
  <c r="F22" i="91"/>
  <c r="F40" i="92"/>
  <c r="H40" i="92" s="1"/>
  <c r="I40" i="92" s="1"/>
  <c r="F46" i="91"/>
  <c r="F45" i="92"/>
  <c r="H45" i="92" s="1"/>
  <c r="F51" i="91"/>
  <c r="F43" i="92"/>
  <c r="H43" i="92" s="1"/>
  <c r="F49" i="91"/>
  <c r="F37" i="92"/>
  <c r="H37" i="92" s="1"/>
  <c r="F43" i="91"/>
  <c r="F26" i="92"/>
  <c r="H26" i="92" s="1"/>
  <c r="F25" i="91"/>
  <c r="F49" i="92"/>
  <c r="H49" i="92" s="1"/>
  <c r="F55" i="91"/>
  <c r="F41" i="92"/>
  <c r="H41" i="92" s="1"/>
  <c r="I41" i="92" s="1"/>
  <c r="F47" i="91"/>
  <c r="F27" i="92"/>
  <c r="H27" i="92" s="1"/>
  <c r="F26" i="91"/>
  <c r="F36" i="92"/>
  <c r="H36" i="92" s="1"/>
  <c r="F42" i="91"/>
  <c r="F28" i="92"/>
  <c r="H28" i="92" s="1"/>
  <c r="I28" i="92" s="1"/>
  <c r="F27" i="91"/>
  <c r="F34" i="92"/>
  <c r="H34" i="92" s="1"/>
  <c r="F40" i="91"/>
  <c r="F35" i="92"/>
  <c r="H35" i="92" s="1"/>
  <c r="I35" i="92" s="1"/>
  <c r="F41" i="91"/>
  <c r="F36" i="91"/>
  <c r="F33" i="92"/>
  <c r="H33" i="92" s="1"/>
  <c r="F32" i="91"/>
  <c r="F31" i="92"/>
  <c r="H31" i="92" s="1"/>
  <c r="F30" i="91"/>
  <c r="F38" i="91"/>
  <c r="F39" i="91"/>
  <c r="F37" i="91"/>
  <c r="F33" i="91"/>
  <c r="F34" i="91"/>
  <c r="F32" i="92"/>
  <c r="H32" i="92" s="1"/>
  <c r="F31" i="91"/>
  <c r="F30" i="92"/>
  <c r="H30" i="92" s="1"/>
  <c r="F29" i="91"/>
  <c r="F35" i="91"/>
  <c r="H47" i="91" l="1"/>
  <c r="G47" i="91"/>
  <c r="I47" i="91" s="1"/>
  <c r="H55" i="91"/>
  <c r="G55" i="91"/>
  <c r="I55" i="91" s="1"/>
  <c r="H25" i="91"/>
  <c r="G25" i="91"/>
  <c r="I25" i="91" s="1"/>
  <c r="H43" i="91"/>
  <c r="G43" i="91"/>
  <c r="I43" i="91" s="1"/>
  <c r="H49" i="91"/>
  <c r="G49" i="91"/>
  <c r="I49" i="91" s="1"/>
  <c r="H51" i="91"/>
  <c r="G51" i="91"/>
  <c r="I51" i="91" s="1"/>
  <c r="H46" i="91"/>
  <c r="G46" i="91"/>
  <c r="I46" i="91" s="1"/>
  <c r="H22" i="91"/>
  <c r="G22" i="91"/>
  <c r="I22" i="91" s="1"/>
  <c r="H45" i="91"/>
  <c r="G45" i="91"/>
  <c r="I45" i="91" s="1"/>
  <c r="H23" i="91"/>
  <c r="G23" i="91"/>
  <c r="I23" i="91" s="1"/>
  <c r="H48" i="91"/>
  <c r="G48" i="91"/>
  <c r="I48" i="91" s="1"/>
  <c r="H50" i="91"/>
  <c r="G50" i="91"/>
  <c r="I50" i="91" s="1"/>
  <c r="H52" i="91"/>
  <c r="G52" i="91"/>
  <c r="I52" i="91" s="1"/>
  <c r="H44" i="91"/>
  <c r="G44" i="91"/>
  <c r="I44" i="91" s="1"/>
  <c r="H54" i="91"/>
  <c r="G54" i="91"/>
  <c r="I54" i="91" s="1"/>
  <c r="H21" i="91"/>
  <c r="G21" i="91"/>
  <c r="I21" i="91" s="1"/>
  <c r="H53" i="91"/>
  <c r="G53" i="91"/>
  <c r="I53" i="91" s="1"/>
  <c r="H24" i="91"/>
  <c r="G24" i="91"/>
  <c r="I24" i="91" s="1"/>
  <c r="H56" i="91"/>
  <c r="G56" i="91"/>
  <c r="I56" i="91" s="1"/>
  <c r="I49" i="92"/>
  <c r="J49" i="92"/>
  <c r="I26" i="92"/>
  <c r="J26" i="92"/>
  <c r="I37" i="92"/>
  <c r="J37" i="92"/>
  <c r="I43" i="92"/>
  <c r="J43" i="92"/>
  <c r="I45" i="92"/>
  <c r="J45" i="92"/>
  <c r="I23" i="92"/>
  <c r="J23" i="92"/>
  <c r="I39" i="92"/>
  <c r="J39" i="92"/>
  <c r="I42" i="92"/>
  <c r="J42" i="92"/>
  <c r="I48" i="92"/>
  <c r="J48" i="92"/>
  <c r="I22" i="92"/>
  <c r="J22" i="92"/>
  <c r="I47" i="92"/>
  <c r="J47" i="92"/>
  <c r="H41" i="91"/>
  <c r="G41" i="91"/>
  <c r="I41" i="91" s="1"/>
  <c r="H40" i="91"/>
  <c r="G40" i="91"/>
  <c r="I40" i="91" s="1"/>
  <c r="H27" i="91"/>
  <c r="G27" i="91"/>
  <c r="I27" i="91" s="1"/>
  <c r="H42" i="91"/>
  <c r="G42" i="91"/>
  <c r="I42" i="91" s="1"/>
  <c r="H26" i="91"/>
  <c r="G26" i="91"/>
  <c r="I26" i="91" s="1"/>
  <c r="I34" i="92"/>
  <c r="J34" i="92"/>
  <c r="I36" i="92"/>
  <c r="J36" i="92"/>
  <c r="I27" i="92"/>
  <c r="J27" i="92"/>
  <c r="H34" i="91"/>
  <c r="G34" i="91"/>
  <c r="I34" i="91" s="1"/>
  <c r="H38" i="91"/>
  <c r="G38" i="91"/>
  <c r="I38" i="91" s="1"/>
  <c r="I31" i="92"/>
  <c r="J31" i="92"/>
  <c r="H32" i="91"/>
  <c r="G32" i="91"/>
  <c r="I32" i="91" s="1"/>
  <c r="I32" i="92"/>
  <c r="J32" i="92"/>
  <c r="H39" i="91"/>
  <c r="G39" i="91"/>
  <c r="I39" i="91" s="1"/>
  <c r="I33" i="92"/>
  <c r="J33" i="92"/>
  <c r="H36" i="91"/>
  <c r="G36" i="91"/>
  <c r="I36" i="91" s="1"/>
  <c r="H29" i="91"/>
  <c r="G29" i="91"/>
  <c r="I29" i="91" s="1"/>
  <c r="H37" i="91"/>
  <c r="G37" i="91"/>
  <c r="I37" i="91" s="1"/>
  <c r="H35" i="91"/>
  <c r="G35" i="91"/>
  <c r="I35" i="91" s="1"/>
  <c r="I30" i="92"/>
  <c r="J30" i="92"/>
  <c r="H31" i="91"/>
  <c r="G31" i="91"/>
  <c r="I31" i="91" s="1"/>
  <c r="H33" i="91"/>
  <c r="G33" i="91"/>
  <c r="I33" i="91" s="1"/>
  <c r="H30" i="91"/>
  <c r="G30" i="91"/>
  <c r="I30" i="91" s="1"/>
  <c r="V203" i="79" l="1"/>
  <c r="V202" i="79"/>
  <c r="V201" i="79"/>
  <c r="V200" i="79"/>
  <c r="V199" i="79"/>
  <c r="V198" i="79"/>
  <c r="V196" i="79"/>
  <c r="V193" i="79"/>
  <c r="V189" i="79"/>
  <c r="V187" i="79"/>
  <c r="V185" i="79"/>
  <c r="V181" i="79"/>
  <c r="V180" i="79"/>
  <c r="V179" i="79"/>
  <c r="V178" i="79"/>
  <c r="V177" i="79"/>
  <c r="V175" i="79"/>
  <c r="V170" i="79"/>
  <c r="V169" i="79"/>
  <c r="V165" i="79"/>
  <c r="V163" i="79"/>
  <c r="V162" i="79"/>
  <c r="V150" i="79"/>
  <c r="V147" i="79"/>
  <c r="V145" i="79"/>
  <c r="V142" i="79"/>
  <c r="V141" i="79"/>
  <c r="V138" i="79"/>
  <c r="V137" i="79"/>
  <c r="V136" i="79"/>
  <c r="V135" i="79"/>
  <c r="V134" i="79"/>
  <c r="V133" i="79"/>
  <c r="V132" i="79"/>
  <c r="V131" i="79"/>
  <c r="V130" i="79"/>
  <c r="V129" i="79"/>
  <c r="V128" i="79"/>
  <c r="V127" i="79"/>
  <c r="V126" i="79"/>
  <c r="V125" i="79"/>
  <c r="V123" i="79"/>
  <c r="V120" i="79"/>
  <c r="V118" i="79"/>
  <c r="V116" i="79"/>
  <c r="V115" i="79"/>
  <c r="V114" i="79"/>
  <c r="V113" i="79"/>
  <c r="V112" i="79"/>
  <c r="V111" i="79"/>
  <c r="V110" i="79"/>
  <c r="V109" i="79"/>
  <c r="V107" i="79"/>
  <c r="V104" i="79"/>
  <c r="V103" i="79"/>
  <c r="V102" i="79"/>
  <c r="V101" i="79"/>
  <c r="V100" i="79"/>
  <c r="V99" i="79"/>
  <c r="V98" i="79"/>
  <c r="V97" i="79"/>
  <c r="V96" i="79"/>
  <c r="V95" i="79"/>
  <c r="V94" i="79"/>
  <c r="V93" i="79"/>
  <c r="V92" i="79"/>
  <c r="V91" i="79"/>
  <c r="V90" i="79"/>
  <c r="V85" i="79"/>
  <c r="V82" i="79"/>
  <c r="V79" i="79"/>
  <c r="V78" i="79"/>
  <c r="V77" i="79"/>
  <c r="V75" i="79"/>
  <c r="V74" i="79"/>
  <c r="V73" i="79"/>
  <c r="V72" i="79"/>
  <c r="V71" i="79"/>
  <c r="V67" i="79"/>
  <c r="V66" i="79"/>
  <c r="V65" i="79"/>
  <c r="V64" i="79"/>
  <c r="V63" i="79"/>
  <c r="V62" i="79"/>
  <c r="V61" i="79"/>
  <c r="V60" i="79"/>
  <c r="V59" i="79"/>
  <c r="V58" i="79"/>
  <c r="V57" i="79"/>
  <c r="V56" i="79"/>
  <c r="V55" i="79"/>
  <c r="V54" i="79"/>
  <c r="V53" i="79"/>
  <c r="V52" i="79"/>
  <c r="V51" i="79"/>
  <c r="V50" i="79"/>
  <c r="V49" i="79"/>
  <c r="V48" i="79"/>
  <c r="V47" i="79"/>
  <c r="V46" i="79"/>
  <c r="V45" i="79"/>
  <c r="V44" i="79"/>
  <c r="V43" i="79"/>
  <c r="V42" i="79"/>
  <c r="V41" i="79"/>
  <c r="V40" i="79"/>
  <c r="V39" i="79"/>
  <c r="V38" i="79"/>
  <c r="V37" i="79"/>
  <c r="V36" i="79"/>
  <c r="V35" i="79"/>
  <c r="V34" i="79"/>
  <c r="V33" i="79"/>
  <c r="V32" i="79"/>
  <c r="V31" i="79"/>
  <c r="V30" i="79"/>
  <c r="V29" i="79"/>
  <c r="V28" i="79"/>
  <c r="V27" i="79"/>
  <c r="V26" i="79"/>
  <c r="V25" i="79"/>
  <c r="V19" i="79"/>
  <c r="V16" i="79"/>
  <c r="V14" i="79"/>
  <c r="V10" i="79"/>
  <c r="V8" i="79"/>
  <c r="D203" i="79"/>
  <c r="D202" i="79"/>
  <c r="D201" i="79"/>
  <c r="D200" i="79"/>
  <c r="D199" i="79"/>
  <c r="D198" i="79"/>
  <c r="D196" i="79"/>
  <c r="D193" i="79"/>
  <c r="F189" i="79"/>
  <c r="D187" i="79"/>
  <c r="D182" i="79"/>
  <c r="D181" i="79"/>
  <c r="D180" i="79"/>
  <c r="D179" i="79"/>
  <c r="D178" i="79"/>
  <c r="D177" i="79"/>
  <c r="D175" i="79"/>
  <c r="D172" i="79"/>
  <c r="D170" i="79"/>
  <c r="D169" i="79"/>
  <c r="D166" i="79"/>
  <c r="D165" i="79"/>
  <c r="D154" i="79"/>
  <c r="D150" i="79"/>
  <c r="D145" i="79"/>
  <c r="D142" i="79"/>
  <c r="D138" i="79"/>
  <c r="D137" i="79"/>
  <c r="D136" i="79"/>
  <c r="D135" i="79"/>
  <c r="D134" i="79"/>
  <c r="D133" i="79"/>
  <c r="D132" i="79"/>
  <c r="D131" i="79"/>
  <c r="D130" i="79"/>
  <c r="D129" i="79"/>
  <c r="D128" i="79"/>
  <c r="D127" i="79"/>
  <c r="D126" i="79"/>
  <c r="D125" i="79"/>
  <c r="D123" i="79"/>
  <c r="D120" i="79"/>
  <c r="D118" i="79"/>
  <c r="D115" i="79"/>
  <c r="D114" i="79"/>
  <c r="D113" i="79"/>
  <c r="D112" i="79"/>
  <c r="D111" i="79"/>
  <c r="D110" i="79"/>
  <c r="D109" i="79"/>
  <c r="D107" i="79"/>
  <c r="F106" i="79"/>
  <c r="D105" i="79"/>
  <c r="D104" i="79"/>
  <c r="D100" i="79"/>
  <c r="D99" i="79"/>
  <c r="D98" i="79"/>
  <c r="D97" i="79"/>
  <c r="D96" i="79"/>
  <c r="D95" i="79"/>
  <c r="D94" i="79"/>
  <c r="D93" i="79"/>
  <c r="D92" i="79"/>
  <c r="D90" i="79"/>
  <c r="F88" i="79"/>
  <c r="D88" i="79" s="1"/>
  <c r="F87" i="79"/>
  <c r="D87" i="79" s="1"/>
  <c r="F86" i="79"/>
  <c r="D86" i="79" s="1"/>
  <c r="F84" i="79"/>
  <c r="D84" i="79" s="1"/>
  <c r="D83" i="79"/>
  <c r="D82" i="79"/>
  <c r="D79" i="79"/>
  <c r="D78" i="79"/>
  <c r="F77" i="79"/>
  <c r="D77" i="79" s="1"/>
  <c r="D75" i="79"/>
  <c r="D74" i="79"/>
  <c r="D73" i="79"/>
  <c r="D72" i="79"/>
  <c r="D71" i="79"/>
  <c r="D67" i="79"/>
  <c r="D66" i="79"/>
  <c r="D65" i="79"/>
  <c r="D64" i="79"/>
  <c r="D63" i="79"/>
  <c r="D62" i="79"/>
  <c r="D61" i="79"/>
  <c r="D60" i="79"/>
  <c r="D59" i="79"/>
  <c r="D58" i="79"/>
  <c r="D57" i="79"/>
  <c r="D56" i="79"/>
  <c r="D55" i="79"/>
  <c r="D54" i="79"/>
  <c r="D53" i="79"/>
  <c r="D52" i="79"/>
  <c r="D51" i="79"/>
  <c r="D50" i="79"/>
  <c r="D49" i="79"/>
  <c r="D48" i="79"/>
  <c r="D47" i="79"/>
  <c r="D46" i="79"/>
  <c r="D45" i="79"/>
  <c r="D44" i="79"/>
  <c r="D43" i="79"/>
  <c r="D42" i="79"/>
  <c r="D41" i="79"/>
  <c r="D40" i="79"/>
  <c r="D39" i="79"/>
  <c r="D38" i="79"/>
  <c r="D37" i="79"/>
  <c r="D36" i="79"/>
  <c r="D35" i="79"/>
  <c r="D34" i="79"/>
  <c r="D33" i="79"/>
  <c r="D32" i="79"/>
  <c r="D31" i="79"/>
  <c r="D30" i="79"/>
  <c r="D29" i="79"/>
  <c r="D28" i="79"/>
  <c r="D27" i="79"/>
  <c r="D26" i="79"/>
  <c r="D25" i="79"/>
  <c r="F21" i="79"/>
  <c r="D21" i="79" s="1"/>
  <c r="D20" i="79"/>
  <c r="D19" i="79"/>
  <c r="D18" i="79"/>
  <c r="F17" i="79"/>
  <c r="D17" i="79" s="1"/>
  <c r="D16" i="79"/>
  <c r="D14" i="79"/>
  <c r="D10" i="79"/>
  <c r="D8" i="79"/>
  <c r="D189" i="79" l="1"/>
  <c r="D85" i="79"/>
  <c r="F85" i="79"/>
  <c r="E60" i="13" l="1"/>
  <c r="E23" i="98" l="1"/>
  <c r="F23" i="100"/>
  <c r="F57" i="91"/>
  <c r="E13" i="98"/>
  <c r="E10" i="98"/>
  <c r="E12" i="98"/>
  <c r="F11" i="100" l="1"/>
  <c r="E11" i="98"/>
  <c r="E16" i="98"/>
  <c r="E21" i="98"/>
  <c r="F21" i="100"/>
  <c r="F16" i="100"/>
  <c r="F13" i="100"/>
  <c r="E24" i="98"/>
  <c r="F24" i="100"/>
  <c r="F12" i="100"/>
  <c r="F10" i="100"/>
  <c r="H57" i="91"/>
  <c r="G57" i="91"/>
  <c r="I57" i="91" s="1"/>
  <c r="D84" i="98"/>
  <c r="E14" i="98"/>
  <c r="F14" i="100" l="1"/>
  <c r="F9" i="100" l="1"/>
  <c r="E9" i="98"/>
  <c r="E7" i="98"/>
  <c r="E20" i="98" l="1"/>
  <c r="F7" i="100"/>
  <c r="F20" i="100"/>
  <c r="E8" i="98"/>
  <c r="E22" i="98" l="1"/>
  <c r="E25" i="98" s="1"/>
  <c r="F8" i="100"/>
  <c r="F22" i="100"/>
  <c r="F25" i="100" s="1"/>
  <c r="D82" i="98" l="1"/>
  <c r="D88" i="98" s="1"/>
  <c r="F15" i="92" l="1"/>
  <c r="H15" i="92" s="1"/>
  <c r="F14" i="91"/>
  <c r="F10" i="92"/>
  <c r="H10" i="92" s="1"/>
  <c r="I10" i="92" s="1"/>
  <c r="F9" i="91"/>
  <c r="F16" i="92" l="1"/>
  <c r="H16" i="92" s="1"/>
  <c r="I16" i="92" s="1"/>
  <c r="F15" i="91"/>
  <c r="H9" i="91"/>
  <c r="G9" i="91"/>
  <c r="I9" i="91" s="1"/>
  <c r="H14" i="91"/>
  <c r="G14" i="91"/>
  <c r="I14" i="91" s="1"/>
  <c r="J15" i="92"/>
  <c r="I15" i="92"/>
  <c r="F17" i="92"/>
  <c r="H17" i="92" s="1"/>
  <c r="F16" i="91"/>
  <c r="F18" i="92"/>
  <c r="H18" i="92" s="1"/>
  <c r="I18" i="92" s="1"/>
  <c r="F17" i="91"/>
  <c r="F11" i="92"/>
  <c r="H11" i="92" s="1"/>
  <c r="I11" i="92" s="1"/>
  <c r="F10" i="91"/>
  <c r="F14" i="92"/>
  <c r="H14" i="92" s="1"/>
  <c r="I14" i="92" s="1"/>
  <c r="F13" i="91"/>
  <c r="H16" i="91" l="1"/>
  <c r="G16" i="91"/>
  <c r="I16" i="91" s="1"/>
  <c r="H13" i="91"/>
  <c r="G13" i="91"/>
  <c r="I13" i="91" s="1"/>
  <c r="I17" i="92"/>
  <c r="J17" i="92"/>
  <c r="H15" i="91"/>
  <c r="G15" i="91"/>
  <c r="I15" i="91" s="1"/>
  <c r="H10" i="91"/>
  <c r="G10" i="91"/>
  <c r="I10" i="91" s="1"/>
  <c r="H17" i="91"/>
  <c r="G17" i="91"/>
  <c r="I17" i="91" s="1"/>
  <c r="N182" i="106" l="1"/>
  <c r="N182" i="105"/>
  <c r="N184" i="83"/>
  <c r="N182" i="79"/>
  <c r="E21" i="100" l="1"/>
  <c r="D21" i="98"/>
  <c r="F12" i="92"/>
  <c r="H12" i="92" s="1"/>
  <c r="F11" i="91"/>
  <c r="H11" i="91" l="1"/>
  <c r="G11" i="91"/>
  <c r="I11" i="91" s="1"/>
  <c r="J12" i="92"/>
  <c r="I12" i="92"/>
  <c r="D56" i="13" l="1"/>
  <c r="D55" i="13"/>
  <c r="D54" i="13"/>
  <c r="D53" i="13"/>
  <c r="D52" i="13"/>
  <c r="D51" i="13"/>
  <c r="D50" i="13"/>
  <c r="D49" i="13"/>
  <c r="D48" i="13"/>
  <c r="D47" i="13"/>
  <c r="D46" i="13"/>
  <c r="D45" i="13"/>
  <c r="D44" i="13"/>
  <c r="D42" i="13"/>
  <c r="D41" i="13"/>
  <c r="D40" i="13"/>
  <c r="D27" i="13"/>
  <c r="D26" i="13"/>
  <c r="D25" i="13"/>
  <c r="D24" i="13"/>
  <c r="D23" i="13"/>
  <c r="D22" i="13"/>
  <c r="I28" i="13"/>
  <c r="K28" i="13"/>
  <c r="J28" i="13"/>
  <c r="H28" i="13"/>
  <c r="G28" i="13"/>
  <c r="F28" i="13"/>
  <c r="E28" i="13"/>
  <c r="D43" i="13"/>
  <c r="D21" i="13"/>
  <c r="F19" i="92" l="1"/>
  <c r="H19" i="92" s="1"/>
  <c r="I19" i="92" s="1"/>
  <c r="F18" i="91"/>
  <c r="H18" i="91" l="1"/>
  <c r="G18" i="91"/>
  <c r="I18" i="91" s="1"/>
  <c r="D57" i="13" l="1"/>
  <c r="D18" i="13" l="1"/>
  <c r="M18" i="13" s="1"/>
  <c r="D17" i="13"/>
  <c r="D16" i="13"/>
  <c r="D15" i="13"/>
  <c r="D14" i="13"/>
  <c r="D13" i="13"/>
  <c r="D9" i="13"/>
  <c r="D60" i="13"/>
  <c r="D59" i="13"/>
  <c r="D58" i="13"/>
  <c r="D39" i="13"/>
  <c r="D38" i="13"/>
  <c r="D37" i="13"/>
  <c r="D34" i="13"/>
  <c r="D33" i="13"/>
  <c r="D32" i="13"/>
  <c r="D31" i="13"/>
  <c r="D30" i="13"/>
  <c r="D29" i="13"/>
  <c r="D36" i="13" l="1"/>
  <c r="D35" i="13"/>
  <c r="K19" i="13" l="1"/>
  <c r="I19" i="13"/>
  <c r="G19" i="13"/>
  <c r="E19" i="13"/>
  <c r="G8" i="13" l="1"/>
  <c r="G12" i="13" s="1"/>
  <c r="K8" i="13"/>
  <c r="K12" i="13" s="1"/>
  <c r="I8" i="13"/>
  <c r="I12" i="13" s="1"/>
  <c r="D28" i="13"/>
  <c r="E8" i="13" l="1"/>
  <c r="E12" i="13" s="1"/>
  <c r="J19" i="13" l="1"/>
  <c r="F19" i="13"/>
  <c r="D20" i="13"/>
  <c r="H19" i="13"/>
  <c r="H8" i="13" l="1"/>
  <c r="H12" i="13" s="1"/>
  <c r="F8" i="13"/>
  <c r="F12" i="13" s="1"/>
  <c r="J8" i="13"/>
  <c r="J12" i="13" s="1"/>
  <c r="D19" i="13"/>
  <c r="D12" i="13" l="1"/>
  <c r="M12" i="13" s="1"/>
  <c r="D8" i="13" l="1"/>
  <c r="M8" i="13" s="1"/>
  <c r="D14" i="98" l="1"/>
  <c r="E14" i="100"/>
  <c r="F29" i="92"/>
  <c r="H29" i="92" s="1"/>
  <c r="F28" i="91"/>
  <c r="H28" i="91" l="1"/>
  <c r="G28" i="91"/>
  <c r="I28" i="91" s="1"/>
  <c r="I29" i="92"/>
  <c r="J29" i="92"/>
  <c r="D10" i="98" l="1"/>
  <c r="E10" i="100"/>
  <c r="F21" i="92"/>
  <c r="H21" i="92" s="1"/>
  <c r="F20" i="91"/>
  <c r="H20" i="91" l="1"/>
  <c r="G20" i="91"/>
  <c r="I20" i="91" s="1"/>
  <c r="I21" i="92"/>
  <c r="J21" i="92"/>
  <c r="D9" i="98" l="1"/>
  <c r="E9" i="100"/>
  <c r="F20" i="92"/>
  <c r="H20" i="92" s="1"/>
  <c r="F19" i="91"/>
  <c r="D8" i="98" l="1"/>
  <c r="E8" i="100"/>
  <c r="E22" i="100"/>
  <c r="D22" i="98"/>
  <c r="G19" i="91"/>
  <c r="I19" i="91" s="1"/>
  <c r="H19" i="91"/>
  <c r="I20" i="92"/>
  <c r="J20" i="92"/>
  <c r="F13" i="92"/>
  <c r="H13" i="92" s="1"/>
  <c r="F12" i="91"/>
  <c r="D20" i="98" l="1"/>
  <c r="E7" i="100"/>
  <c r="D7" i="98"/>
  <c r="F8" i="91"/>
  <c r="G8" i="91" s="1"/>
  <c r="I8" i="91" s="1"/>
  <c r="F9" i="92"/>
  <c r="H9" i="92" s="1"/>
  <c r="E20" i="100"/>
  <c r="J13" i="92"/>
  <c r="I13" i="92"/>
  <c r="G12" i="91"/>
  <c r="I12" i="91" s="1"/>
  <c r="H12" i="91"/>
  <c r="F8" i="92" l="1"/>
  <c r="H8" i="91"/>
  <c r="J9" i="92"/>
  <c r="I9" i="92"/>
  <c r="K63" i="95"/>
  <c r="H63" i="95"/>
  <c r="F36" i="95"/>
  <c r="E76" i="95" s="1"/>
  <c r="J28" i="95"/>
  <c r="J19" i="95" s="1"/>
  <c r="H28" i="95"/>
  <c r="H19" i="95" s="1"/>
  <c r="I28" i="95"/>
  <c r="I19" i="95" s="1"/>
  <c r="F53" i="95"/>
  <c r="E53" i="95" s="1"/>
  <c r="M28" i="95"/>
  <c r="M19" i="95" s="1"/>
  <c r="G28" i="95"/>
  <c r="F45" i="95"/>
  <c r="E45" i="95" s="1"/>
  <c r="K28" i="95"/>
  <c r="K19" i="95" s="1"/>
  <c r="L28" i="95"/>
  <c r="L19" i="95" s="1"/>
  <c r="F28" i="95" l="1"/>
  <c r="E28" i="95" s="1"/>
  <c r="G19" i="95"/>
  <c r="F19" i="95" s="1"/>
  <c r="E19" i="95" s="1"/>
</calcChain>
</file>

<file path=xl/comments1.xml><?xml version="1.0" encoding="utf-8"?>
<comments xmlns="http://schemas.openxmlformats.org/spreadsheetml/2006/main">
  <authors>
    <author>Nhi</author>
    <author>MsNHI</author>
  </authors>
  <commentList>
    <comment ref="B26" authorId="0" shapeId="0">
      <text>
        <r>
          <rPr>
            <b/>
            <sz val="9"/>
            <color indexed="81"/>
            <rFont val="Tahoma"/>
            <family val="2"/>
          </rPr>
          <t>Nhi:</t>
        </r>
        <r>
          <rPr>
            <sz val="9"/>
            <color indexed="81"/>
            <rFont val="Tahoma"/>
            <family val="2"/>
          </rPr>
          <t xml:space="preserve">
Trừ diện tich ở các xã thị trấn đễ phù hợp với tổng diện tích được duyệt theo Điều chỉnh QH</t>
        </r>
      </text>
    </comment>
    <comment ref="G44" authorId="1" shapeId="0">
      <text>
        <r>
          <rPr>
            <b/>
            <sz val="9"/>
            <color indexed="81"/>
            <rFont val="Tahoma"/>
            <family val="2"/>
          </rPr>
          <t>MsNHI:</t>
        </r>
        <r>
          <rPr>
            <sz val="9"/>
            <color indexed="81"/>
            <rFont val="Tahoma"/>
            <family val="2"/>
          </rPr>
          <t xml:space="preserve">
Đường điện</t>
        </r>
      </text>
    </comment>
    <comment ref="J44" authorId="1" shapeId="0">
      <text>
        <r>
          <rPr>
            <b/>
            <sz val="9"/>
            <color indexed="81"/>
            <rFont val="Tahoma"/>
            <family val="2"/>
          </rPr>
          <t>MsNHI:</t>
        </r>
        <r>
          <rPr>
            <sz val="9"/>
            <color indexed="81"/>
            <rFont val="Tahoma"/>
            <family val="2"/>
          </rPr>
          <t xml:space="preserve">
Đường điện</t>
        </r>
      </text>
    </comment>
    <comment ref="E45" authorId="1" shapeId="0">
      <text>
        <r>
          <rPr>
            <b/>
            <sz val="9"/>
            <color indexed="81"/>
            <rFont val="Tahoma"/>
            <family val="2"/>
          </rPr>
          <t>MsNHI:</t>
        </r>
        <r>
          <rPr>
            <sz val="9"/>
            <color indexed="81"/>
            <rFont val="Tahoma"/>
            <family val="2"/>
          </rPr>
          <t xml:space="preserve">
Đường điện</t>
        </r>
      </text>
    </comment>
  </commentList>
</comments>
</file>

<file path=xl/comments2.xml><?xml version="1.0" encoding="utf-8"?>
<comments xmlns="http://schemas.openxmlformats.org/spreadsheetml/2006/main">
  <authors>
    <author>Nhi</author>
  </authors>
  <commentList>
    <comment ref="B145" authorId="0" shapeId="0">
      <text>
        <r>
          <rPr>
            <b/>
            <sz val="9"/>
            <color indexed="81"/>
            <rFont val="Tahoma"/>
            <family val="2"/>
          </rPr>
          <t>Nhi:</t>
        </r>
        <r>
          <rPr>
            <sz val="9"/>
            <color indexed="81"/>
            <rFont val="Tahoma"/>
            <family val="2"/>
          </rPr>
          <t xml:space="preserve">
Sửa theo thẩm định của Sở Tài nguyên và Môi trường</t>
        </r>
      </text>
    </comment>
  </commentList>
</comments>
</file>

<file path=xl/comments3.xml><?xml version="1.0" encoding="utf-8"?>
<comments xmlns="http://schemas.openxmlformats.org/spreadsheetml/2006/main">
  <authors>
    <author>Nhi</author>
  </authors>
  <commentList>
    <comment ref="B145" authorId="0" shapeId="0">
      <text>
        <r>
          <rPr>
            <b/>
            <sz val="9"/>
            <color indexed="81"/>
            <rFont val="Tahoma"/>
            <family val="2"/>
          </rPr>
          <t>Nhi:</t>
        </r>
        <r>
          <rPr>
            <sz val="9"/>
            <color indexed="81"/>
            <rFont val="Tahoma"/>
            <family val="2"/>
          </rPr>
          <t xml:space="preserve">
Sửa theo thẩm định của Sở Tài nguyên và Môi trường</t>
        </r>
      </text>
    </comment>
  </commentList>
</comments>
</file>

<file path=xl/comments4.xml><?xml version="1.0" encoding="utf-8"?>
<comments xmlns="http://schemas.openxmlformats.org/spreadsheetml/2006/main">
  <authors>
    <author>Nhi</author>
  </authors>
  <commentList>
    <comment ref="B145" authorId="0" shapeId="0">
      <text>
        <r>
          <rPr>
            <b/>
            <sz val="9"/>
            <color indexed="81"/>
            <rFont val="Tahoma"/>
            <family val="2"/>
          </rPr>
          <t>Nhi:</t>
        </r>
        <r>
          <rPr>
            <sz val="9"/>
            <color indexed="81"/>
            <rFont val="Tahoma"/>
            <family val="2"/>
          </rPr>
          <t xml:space="preserve">
Sửa theo thẩm định của Sở Tài nguyên và Môi trường</t>
        </r>
      </text>
    </comment>
  </commentList>
</comments>
</file>

<file path=xl/comments5.xml><?xml version="1.0" encoding="utf-8"?>
<comments xmlns="http://schemas.openxmlformats.org/spreadsheetml/2006/main">
  <authors>
    <author>Nhi</author>
  </authors>
  <commentList>
    <comment ref="B145" authorId="0" shapeId="0">
      <text>
        <r>
          <rPr>
            <b/>
            <sz val="9"/>
            <color indexed="81"/>
            <rFont val="Tahoma"/>
            <family val="2"/>
          </rPr>
          <t>Nhi:</t>
        </r>
        <r>
          <rPr>
            <sz val="9"/>
            <color indexed="81"/>
            <rFont val="Tahoma"/>
            <family val="2"/>
          </rPr>
          <t xml:space="preserve">
Sửa theo thẩm định của Sở Tài nguyên và Môi trường</t>
        </r>
      </text>
    </comment>
  </commentList>
</comments>
</file>

<file path=xl/comments6.xml><?xml version="1.0" encoding="utf-8"?>
<comments xmlns="http://schemas.openxmlformats.org/spreadsheetml/2006/main">
  <authors>
    <author>Nhi</author>
  </authors>
  <commentList>
    <comment ref="B145" authorId="0" shapeId="0">
      <text>
        <r>
          <rPr>
            <b/>
            <sz val="9"/>
            <color indexed="81"/>
            <rFont val="Tahoma"/>
            <family val="2"/>
          </rPr>
          <t>Nhi:</t>
        </r>
        <r>
          <rPr>
            <sz val="9"/>
            <color indexed="81"/>
            <rFont val="Tahoma"/>
            <family val="2"/>
          </rPr>
          <t xml:space="preserve">
Sửa theo thẩm định của Sở Tài nguyên và Môi trường</t>
        </r>
      </text>
    </comment>
  </commentList>
</comments>
</file>

<file path=xl/sharedStrings.xml><?xml version="1.0" encoding="utf-8"?>
<sst xmlns="http://schemas.openxmlformats.org/spreadsheetml/2006/main" count="11252" uniqueCount="1146">
  <si>
    <t>STT</t>
  </si>
  <si>
    <t>HẠNG MỤC</t>
  </si>
  <si>
    <t>Mã</t>
  </si>
  <si>
    <t>Diện tích hiện trạng
(ha)</t>
  </si>
  <si>
    <t>Vị trí: Số tờ, số thửa</t>
  </si>
  <si>
    <t>Nguồn vốn</t>
  </si>
  <si>
    <t>Văn bản pháp lý</t>
  </si>
  <si>
    <t>Ghi chú</t>
  </si>
  <si>
    <t>Diện tích
(ha)</t>
  </si>
  <si>
    <t>Sử dụng vào loại đất</t>
  </si>
  <si>
    <t>(1)</t>
  </si>
  <si>
    <t>(2)</t>
  </si>
  <si>
    <t>(3)</t>
  </si>
  <si>
    <t>(4)</t>
  </si>
  <si>
    <t>(5)</t>
  </si>
  <si>
    <t>(6)</t>
  </si>
  <si>
    <t>(7)</t>
  </si>
  <si>
    <t>(8)</t>
  </si>
  <si>
    <t>(9)</t>
  </si>
  <si>
    <t>(10)</t>
  </si>
  <si>
    <t>(11)</t>
  </si>
  <si>
    <t>(12)</t>
  </si>
  <si>
    <t>(13)</t>
  </si>
  <si>
    <t>I.</t>
  </si>
  <si>
    <t>Công trình, dự án mục đích quốc phòng, an ninh</t>
  </si>
  <si>
    <t>CLN</t>
  </si>
  <si>
    <t>Lai Hưng</t>
  </si>
  <si>
    <t>Hưng Hòa</t>
  </si>
  <si>
    <t>Tân Hưng</t>
  </si>
  <si>
    <t>Lai Uyên</t>
  </si>
  <si>
    <t>TSC</t>
  </si>
  <si>
    <t>Trừ Văn Thố</t>
  </si>
  <si>
    <t>II.</t>
  </si>
  <si>
    <t>II.1</t>
  </si>
  <si>
    <t>Công trình, dự án do Thủ tướng Chính phủ chấp thuận, quyết định đầu tư mà phải thu hồi đất</t>
  </si>
  <si>
    <t>Khu công nghiệp Bàu Bàng mở rộng</t>
  </si>
  <si>
    <t>Cây Trường 2</t>
  </si>
  <si>
    <t>Đường điện 500KV Đức Hòa - Chơn Thành</t>
  </si>
  <si>
    <t>Khu Công nghiệp Cây Trường</t>
  </si>
  <si>
    <t>II.2</t>
  </si>
  <si>
    <t>Công trình, dự án do Hội đồng nhân dân cấp tỉnh chấp thuận mà phải thu hồi đất</t>
  </si>
  <si>
    <t>II.2.1</t>
  </si>
  <si>
    <t>Đất giao thông</t>
  </si>
  <si>
    <t>Đường tạo lực Bắc Tân Uyên - Phú Giáo - Bàu Bàng (đoạn từ ĐT 750 đến KCN Bàu Bàng)</t>
  </si>
  <si>
    <t>Đường giao thông nông thôn ấp Hố Muôn</t>
  </si>
  <si>
    <t>Long Nguyên</t>
  </si>
  <si>
    <t>Lô 40,51,52</t>
  </si>
  <si>
    <t>Ngân sách</t>
  </si>
  <si>
    <t>Đường giao thông nông thôn ấp Long Thành</t>
  </si>
  <si>
    <t>Lô 59,60,61,43,54</t>
  </si>
  <si>
    <t>Đất thủy lợi</t>
  </si>
  <si>
    <t>Doanh nghiệp</t>
  </si>
  <si>
    <t>Đất công trình năng lượng</t>
  </si>
  <si>
    <t>CSD</t>
  </si>
  <si>
    <t>Tờ bản đồ số 41</t>
  </si>
  <si>
    <t>Khu B (TTHC và các công trình công cộng huyện Bàu Bàng)</t>
  </si>
  <si>
    <t>Trung tâm văn hóa xã Lai Hưng</t>
  </si>
  <si>
    <t>1 phần thửa 38, tờ 40</t>
  </si>
  <si>
    <t>Ngân sách</t>
  </si>
  <si>
    <t>Đất Công ty cao su Phước Hòa</t>
  </si>
  <si>
    <t>Trường tiểu học Bàu Bàng</t>
  </si>
  <si>
    <t>Thửa 989, tờ số 56</t>
  </si>
  <si>
    <t>Đất chợ</t>
  </si>
  <si>
    <t>II.2.2</t>
  </si>
  <si>
    <t>Đất xây dựng trụ sở cơ quan</t>
  </si>
  <si>
    <t>Tờ bản đồ số 56</t>
  </si>
  <si>
    <t>Khu A (TTHC và các công trình công cộng huyện Bàu Bàng)</t>
  </si>
  <si>
    <t>Trụ sở Tòa án nhân dân huyện Bàu Bàng</t>
  </si>
  <si>
    <t>Bộ tư pháp</t>
  </si>
  <si>
    <t>Trụ sở Viện KSND huyện Bàu Bàng</t>
  </si>
  <si>
    <t>Thửa 1959, tờ 56</t>
  </si>
  <si>
    <t>Trụ sở Kho bạc nhà nước Bàu Bàng</t>
  </si>
  <si>
    <t>Thửa 1980, tờ 56</t>
  </si>
  <si>
    <t>Trụ sở Chi cục thuế huyện Bàu Bàng</t>
  </si>
  <si>
    <t>Trụ sở Trạm thú y, Trạm bảo vệ thực vật, Trạm khuyến nông</t>
  </si>
  <si>
    <t>Trụ sở Chi cục thống kê</t>
  </si>
  <si>
    <t>Trụ sở Đài truyền thanh</t>
  </si>
  <si>
    <t>Trụ sở Đội quản lý thị trường</t>
  </si>
  <si>
    <t>Trụ sở Bảo hiểm xã hội</t>
  </si>
  <si>
    <t>Trụ sở Trung tâm bồi dưỡng lý luận chính trị</t>
  </si>
  <si>
    <t>Trụ sở Trung tâm lưu trữ</t>
  </si>
  <si>
    <t>Xí nghiệp công trình công cộng</t>
  </si>
  <si>
    <t>II.2.3</t>
  </si>
  <si>
    <t>Đất sinh hoạt cộng đồng</t>
  </si>
  <si>
    <t>Văn phòng ấp Bàu Bàng</t>
  </si>
  <si>
    <t>Tờ số 40</t>
  </si>
  <si>
    <t>Đất Becamex bàn giao (Đã có báo cáo kinh tế kỹ thuật)</t>
  </si>
  <si>
    <t>Văn phòng ấp Đồng Chèo</t>
  </si>
  <si>
    <t>1 phần thửa 87, tờ 38</t>
  </si>
  <si>
    <t>DGD</t>
  </si>
  <si>
    <t>II.2.4</t>
  </si>
  <si>
    <t>Đất làm nghĩa trang, nghĩa địa, nhà tang lễ, nhà hỏa táng</t>
  </si>
  <si>
    <t>Đất nghĩa địa cũ</t>
  </si>
  <si>
    <t>NTD</t>
  </si>
  <si>
    <t>Công ty cao su Dầu Tiếng bàn giao lại</t>
  </si>
  <si>
    <t>III.</t>
  </si>
  <si>
    <t>Khu vực cần chuyển mục đích sử dụng đất để thực hiện việc nhận chuyển nhượng, cho thuê quyền sử dụng đất, nhận góp vốn bằng quyền sử dụng đất</t>
  </si>
  <si>
    <t>Đất nông nghiệp khác NKH</t>
  </si>
  <si>
    <t>Đăng ký CMĐ đất NKH</t>
  </si>
  <si>
    <t>III.2</t>
  </si>
  <si>
    <t>Đất cơ sở sản xuất phi nông nghiệp</t>
  </si>
  <si>
    <t>Đăng ký CMĐ đất SKC</t>
  </si>
  <si>
    <t>III.3</t>
  </si>
  <si>
    <t>Đất thương mại dịch vụ</t>
  </si>
  <si>
    <t>III.4</t>
  </si>
  <si>
    <t>CLN,
HNK</t>
  </si>
  <si>
    <t>-</t>
  </si>
  <si>
    <t>Công trình, dự án để phát triển KTXH vì lợi ích quốc gia, công cộng</t>
  </si>
  <si>
    <t>Đất phát triển hạ tầng cấp quốc gia, cấp tỉnh, cấp huyện, cấp xã</t>
  </si>
  <si>
    <t>Chuyển tiếp từ KHSDĐ 2016</t>
  </si>
  <si>
    <t>Chuyển tiếp từ KHSDĐ 2015</t>
  </si>
  <si>
    <t>Chuyển tiếp từ KHSDĐ 2017</t>
  </si>
  <si>
    <t>*</t>
  </si>
  <si>
    <t>CQP</t>
  </si>
  <si>
    <t>CAN</t>
  </si>
  <si>
    <t>DGT</t>
  </si>
  <si>
    <t>DSH</t>
  </si>
  <si>
    <t>DTL</t>
  </si>
  <si>
    <t>DNL</t>
  </si>
  <si>
    <t>DVH</t>
  </si>
  <si>
    <t>DYT</t>
  </si>
  <si>
    <t>DCH</t>
  </si>
  <si>
    <t>x</t>
  </si>
  <si>
    <t>Đang thực hiện</t>
  </si>
  <si>
    <t>Đường tổ 4, 5 ấp Nhà Mát</t>
  </si>
  <si>
    <t>Đường nhà Ô.Bảo --&gt; nhà bà Lài</t>
  </si>
  <si>
    <t>Thửa 52, tờ BĐ 13</t>
  </si>
  <si>
    <t>NKH</t>
  </si>
  <si>
    <t>SKC</t>
  </si>
  <si>
    <t>TMD</t>
  </si>
  <si>
    <t>ONT</t>
  </si>
  <si>
    <t>Thửa 69, tờ BĐ 18</t>
  </si>
  <si>
    <t>Thu hồi trạm y tế cũ</t>
  </si>
  <si>
    <t>DTT</t>
  </si>
  <si>
    <t>NQ số 14/NQ-HĐND ngày 2017 v/v điều chỉnh bổ sung NQ 59</t>
  </si>
  <si>
    <t>Trường mầm non Ánh Dương</t>
  </si>
  <si>
    <t>Tờ BĐ 54</t>
  </si>
  <si>
    <t>NQ số 14/NQ-HĐND ngày 2017 v/v điều chỉnh bổ sung NQ 59; Đất công ty Becamex đã bàn giao (Đã xây dựng và đi vào hoạt động)</t>
  </si>
  <si>
    <t>Trường mầm non Sao Mai</t>
  </si>
  <si>
    <t>Khu di tích lịch sử Dinh Điền 2</t>
  </si>
  <si>
    <t>Tờ DC 34, DC 25, DC 22DC15, DC11, DC10, DC40, DC 37</t>
  </si>
  <si>
    <t>Công trình TBA 110kV Lai Hưng và đường dây đấu nối</t>
  </si>
  <si>
    <t>Công trình đường dây 110kV từ trạm 220kV Bến Cát đến trạm 220kV Chơn Thành</t>
  </si>
  <si>
    <t>Công trình TBA 110kV Thanh An và đường dây 110kV Thanh An - trạm 220kV Bến Cát</t>
  </si>
  <si>
    <t>Đất làm nghĩa trang, nghĩa địa</t>
  </si>
  <si>
    <t>Trụ sở Chi cục thi hành án dân sự</t>
  </si>
  <si>
    <t>Diện
tích
 quy hoạch
(ha)</t>
  </si>
  <si>
    <t>Tăng thêm</t>
  </si>
  <si>
    <t>(4)=(5)+(6)</t>
  </si>
  <si>
    <t>KCN</t>
  </si>
  <si>
    <t>BỘ TÀI NGUYÊN VÀ MÔI TRƯỜNG</t>
  </si>
  <si>
    <t>*****</t>
  </si>
  <si>
    <t>HỆ THỐNG BIỂU, MẪU</t>
  </si>
  <si>
    <t>HUYỆN BÀU BÀNG - TỈNH BÌNH DƯƠNG</t>
  </si>
  <si>
    <t>Ký hiệu biểu</t>
  </si>
  <si>
    <t>Biểu 01/CH</t>
  </si>
  <si>
    <t>Biểu 02/CH</t>
  </si>
  <si>
    <t>Biểu 06/CH</t>
  </si>
  <si>
    <t>Biểu 07/CH</t>
  </si>
  <si>
    <t>Biểu 08/CH</t>
  </si>
  <si>
    <t>Biểu 09/CH</t>
  </si>
  <si>
    <t>Biểu 10/CH</t>
  </si>
  <si>
    <t>Biểu 13/CH</t>
  </si>
  <si>
    <t>Đơn vị tính: ha</t>
  </si>
  <si>
    <t>Số</t>
  </si>
  <si>
    <t>Chỉ tiêu sử dụng đất</t>
  </si>
  <si>
    <t>Tổng
diện tích</t>
  </si>
  <si>
    <t>Diện tích phân theo đơn vị hành chính</t>
  </si>
  <si>
    <t>TT</t>
  </si>
  <si>
    <t>(4)=(5)+...+(11)</t>
  </si>
  <si>
    <t>Tổng diện tích tự nhiên</t>
  </si>
  <si>
    <t>Đất nông nghiệp</t>
  </si>
  <si>
    <t>NNP</t>
  </si>
  <si>
    <t>1.1</t>
  </si>
  <si>
    <t>Đất trồng lúa</t>
  </si>
  <si>
    <t>LUA</t>
  </si>
  <si>
    <t>Trong đó: Đất chuyên trồng lúa nước</t>
  </si>
  <si>
    <t>LUC</t>
  </si>
  <si>
    <t>1.2</t>
  </si>
  <si>
    <t>Đất trồng cây hàng năm khác</t>
  </si>
  <si>
    <t>HNK</t>
  </si>
  <si>
    <t>1.3</t>
  </si>
  <si>
    <t xml:space="preserve">Đất trồng cây lâu năm </t>
  </si>
  <si>
    <t>1.4</t>
  </si>
  <si>
    <t>Đất rừng phòng hộ</t>
  </si>
  <si>
    <t>RPH</t>
  </si>
  <si>
    <t>1.5</t>
  </si>
  <si>
    <t>Đất rừng đặc dụng</t>
  </si>
  <si>
    <t>RDD</t>
  </si>
  <si>
    <t>1.6</t>
  </si>
  <si>
    <t xml:space="preserve">Đất rừng sản xuất </t>
  </si>
  <si>
    <t>RSX</t>
  </si>
  <si>
    <t>1.7</t>
  </si>
  <si>
    <t>Đất nuôi trồng thuỷ sản</t>
  </si>
  <si>
    <t>NTS</t>
  </si>
  <si>
    <t>1.8</t>
  </si>
  <si>
    <t>Đất làm muối</t>
  </si>
  <si>
    <t>LMU</t>
  </si>
  <si>
    <t>1.9</t>
  </si>
  <si>
    <t>Đất nông nghiệp khác</t>
  </si>
  <si>
    <t xml:space="preserve">Đất phi nông nghiệp </t>
  </si>
  <si>
    <t>PNN</t>
  </si>
  <si>
    <t>2.1</t>
  </si>
  <si>
    <t>Đất quốc phòng</t>
  </si>
  <si>
    <t>2.2</t>
  </si>
  <si>
    <t>Đất an ninh</t>
  </si>
  <si>
    <t>2.3</t>
  </si>
  <si>
    <t>Đất khu công nghiệp</t>
  </si>
  <si>
    <t>SKK</t>
  </si>
  <si>
    <t>2.4</t>
  </si>
  <si>
    <t>Đất khu chế xuất</t>
  </si>
  <si>
    <t>SKT</t>
  </si>
  <si>
    <t>2.5</t>
  </si>
  <si>
    <t>Đất cụm công nghiệp</t>
  </si>
  <si>
    <t>SKN</t>
  </si>
  <si>
    <t>2.6</t>
  </si>
  <si>
    <t>Đất thương mại, dịch vụ</t>
  </si>
  <si>
    <t>2.7</t>
  </si>
  <si>
    <t>Đất cơ sở sản xuất phi nông nghiệp</t>
  </si>
  <si>
    <t>2.8</t>
  </si>
  <si>
    <t>Đất sử dụng cho hoạt động khoáng sản</t>
  </si>
  <si>
    <t>SKS</t>
  </si>
  <si>
    <t>2.9</t>
  </si>
  <si>
    <t>DHT</t>
  </si>
  <si>
    <t>2.10</t>
  </si>
  <si>
    <t>Đất có di tích lịch sử - văn hóa</t>
  </si>
  <si>
    <t>DDT</t>
  </si>
  <si>
    <t>2.11</t>
  </si>
  <si>
    <t>Đất danh lam thắng cảnh</t>
  </si>
  <si>
    <t>DDL</t>
  </si>
  <si>
    <t>2.12</t>
  </si>
  <si>
    <t>Đất bãi thải, xử lý chất thải</t>
  </si>
  <si>
    <t>DRA</t>
  </si>
  <si>
    <t>2.13</t>
  </si>
  <si>
    <t>Đất ở tại nông thôn</t>
  </si>
  <si>
    <t>2.14</t>
  </si>
  <si>
    <t>Đất ở tại đô thị</t>
  </si>
  <si>
    <t>ODT</t>
  </si>
  <si>
    <t>2.15</t>
  </si>
  <si>
    <t>2.16</t>
  </si>
  <si>
    <t>Đất xây dựng trụ sở của TCSN</t>
  </si>
  <si>
    <t>DTS</t>
  </si>
  <si>
    <t>2.17</t>
  </si>
  <si>
    <t>Đất xây dựng cơ sở ngoại giao</t>
  </si>
  <si>
    <t>DNG</t>
  </si>
  <si>
    <t>2.18</t>
  </si>
  <si>
    <t>Đất cơ sở tôn giáo</t>
  </si>
  <si>
    <t>TON</t>
  </si>
  <si>
    <t>2.19</t>
  </si>
  <si>
    <t>2.20</t>
  </si>
  <si>
    <t>Đất sản xuất VLXD, làm đồ gốm</t>
  </si>
  <si>
    <t>SKX</t>
  </si>
  <si>
    <t>2.21</t>
  </si>
  <si>
    <t>2.22</t>
  </si>
  <si>
    <t>Đất khu vui chơi, giải trí công cộng</t>
  </si>
  <si>
    <t>DKV</t>
  </si>
  <si>
    <t>2.23</t>
  </si>
  <si>
    <t>Đất cơ sở tín ngưỡng</t>
  </si>
  <si>
    <t>TIN</t>
  </si>
  <si>
    <t>2.24</t>
  </si>
  <si>
    <t>Đất sông, ngòi, kênh, rạch, suối</t>
  </si>
  <si>
    <t>SON</t>
  </si>
  <si>
    <t>2.25</t>
  </si>
  <si>
    <t>Đất có mặt nước chuyên dùng</t>
  </si>
  <si>
    <t>MNC</t>
  </si>
  <si>
    <t>2.26</t>
  </si>
  <si>
    <t>Đất phi nông nghiệp khác</t>
  </si>
  <si>
    <t>PNK</t>
  </si>
  <si>
    <t>Đất chưa sử dụng</t>
  </si>
  <si>
    <t>Đất khu công nghệ cao*</t>
  </si>
  <si>
    <t>Đất khu kinh tế*</t>
  </si>
  <si>
    <t>Đất đô thị*</t>
  </si>
  <si>
    <t>Ghi chú: * Không tổng hợp khi tính tổng diện tích tự nhiên</t>
  </si>
  <si>
    <t>Đất xây dựng cơ sở văn hóa</t>
  </si>
  <si>
    <t>Đất y tế</t>
  </si>
  <si>
    <t>Đất  giáo dục và đào tạo</t>
  </si>
  <si>
    <t>Đất thể dục thể thao</t>
  </si>
  <si>
    <t>Đất khoa học và công nghệ</t>
  </si>
  <si>
    <t>DKH</t>
  </si>
  <si>
    <t>Đất dịch vụ xã hội</t>
  </si>
  <si>
    <t>Đất bưu chính viễn thông</t>
  </si>
  <si>
    <t>DBV</t>
  </si>
  <si>
    <t>Đất phát triển hạ tầng</t>
  </si>
  <si>
    <t>DXH</t>
  </si>
  <si>
    <t>Số TT</t>
  </si>
  <si>
    <t>Chỉ tiêu</t>
  </si>
  <si>
    <t>Kết quả thực hiện</t>
  </si>
  <si>
    <t>Diện tích</t>
  </si>
  <si>
    <t>So sánh</t>
  </si>
  <si>
    <t>(ha)</t>
  </si>
  <si>
    <t>Tăng, giảm (-)</t>
  </si>
  <si>
    <t xml:space="preserve">Tỷ lệ </t>
  </si>
  <si>
    <t>(%)</t>
  </si>
  <si>
    <t>(6)=(5)-(4)</t>
  </si>
  <si>
    <t>(7)=(5)/(4)*100%</t>
  </si>
  <si>
    <t>Đất xây dựng trụ sở của tổ chức sự nghiệp</t>
  </si>
  <si>
    <t>Đất sản xuất vật liệu xây dựng, làm đồ gốm</t>
  </si>
  <si>
    <t>Tổng diện tích</t>
  </si>
  <si>
    <t>KKT</t>
  </si>
  <si>
    <t>KDT</t>
  </si>
  <si>
    <t xml:space="preserve">Tổng diện tích </t>
  </si>
  <si>
    <t>Đất nông nghiệp chuyển sang phi nông nghiệp</t>
  </si>
  <si>
    <t>LUA/PNN</t>
  </si>
  <si>
    <t>LUC/PNN</t>
  </si>
  <si>
    <t>HNK/PNN</t>
  </si>
  <si>
    <t>Đất trồng cây lâu năm</t>
  </si>
  <si>
    <t>CLN/PNN</t>
  </si>
  <si>
    <t>RPH/PNN</t>
  </si>
  <si>
    <t>RDD/PNN</t>
  </si>
  <si>
    <t>Đất rừng sản xuất</t>
  </si>
  <si>
    <t>RSX/PNN</t>
  </si>
  <si>
    <t>NTS/PNN</t>
  </si>
  <si>
    <t>LMU/PNN</t>
  </si>
  <si>
    <t>NKH/PNN</t>
  </si>
  <si>
    <t>Chuyển đổi cơ cấu sử dụng đất trong nội bộ đất nông nghiệp</t>
  </si>
  <si>
    <t>Trong đó:</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</si>
  <si>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</si>
  <si>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</si>
  <si>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</si>
  <si>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</si>
  <si>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</si>
  <si>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</si>
  <si>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</si>
  <si>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</si>
  <si>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</si>
  <si>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</si>
  <si>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Đất trồng cây lâu năm chuyển sang đất nông nghiệp khác</t>
  </si>
  <si>
    <t>CLN/NKH</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</si>
  <si>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</si>
  <si>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</si>
  <si>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</si>
  <si>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</si>
  <si>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</si>
  <si>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</si>
  <si>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Đất phi nông nghiệp không phải là đất ở chuyển sang đất ở</t>
  </si>
  <si>
    <t>PKO/OCT</t>
  </si>
  <si>
    <t>Ghi chú: - (a) gồm đất sản xuất nông nghiệp, đất nuôi trồng thủy sản, đất làm muối và đất nông nghiệp khác.</t>
  </si>
  <si>
    <t>- PKO là đất phi nông nghiệp không phải là đất ở.</t>
  </si>
  <si>
    <t>Cộng</t>
  </si>
  <si>
    <t>Biến động</t>
  </si>
  <si>
    <t>thứ</t>
  </si>
  <si>
    <t>CHỈ TIÊU</t>
  </si>
  <si>
    <t>đầu kỳ</t>
  </si>
  <si>
    <t>giảm</t>
  </si>
  <si>
    <t>tăng (+)</t>
  </si>
  <si>
    <t>cuối kỳ</t>
  </si>
  <si>
    <t>tự</t>
  </si>
  <si>
    <t>giảm (-)</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</si>
  <si>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</si>
  <si>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</si>
  <si>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</si>
  <si>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</si>
  <si>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</si>
  <si>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</si>
  <si>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</si>
  <si>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</si>
  <si>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</si>
  <si>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</si>
  <si>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</si>
  <si>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</si>
  <si>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</si>
  <si>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</si>
  <si>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</si>
  <si>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</si>
  <si>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</si>
  <si>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</si>
  <si>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</si>
  <si>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</si>
  <si>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</si>
  <si>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</si>
  <si>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</si>
  <si>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</si>
  <si>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</si>
  <si>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</si>
  <si>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</si>
  <si>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</si>
  <si>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</si>
  <si>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</si>
  <si>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</si>
  <si>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</si>
  <si>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</si>
  <si>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</si>
  <si>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TEST</t>
  </si>
  <si>
    <t>TỔNG DIỆN TÍCH TỰ NHIÊN</t>
  </si>
  <si>
    <t>1</t>
  </si>
  <si>
    <t>1.1.</t>
  </si>
  <si>
    <t>Đất chuyên trồng lúa nước</t>
  </si>
  <si>
    <t>Đất nuôi trồng thủy sản</t>
  </si>
  <si>
    <t>2</t>
  </si>
  <si>
    <t>Đất thương mại - dịch vụ</t>
  </si>
  <si>
    <t>3</t>
  </si>
  <si>
    <t>Cộng tăng</t>
  </si>
  <si>
    <t>CỦA HUYỆN BÀU BÀNG - TỈNH BÌNH DƯƠNG</t>
  </si>
  <si>
    <t>Đất làm NTNĐ, nhà tang lễ</t>
  </si>
  <si>
    <t>Trường Tiểu học Kim Đồng</t>
  </si>
  <si>
    <t>Đường Tổ 6 ấp Bàu Lòng (Nhà bà 6 Bình Long đến nhà ông Lễ)</t>
  </si>
  <si>
    <t>Đường Tổ 3 ấp Đồng Chèo (VP ấp Đồng Chèo đến giáp đường lô Nông trường Cao su Lai Uyên)</t>
  </si>
  <si>
    <t>Đường Tổ 01 ấp Đồng Sổ (QL13 đến đất nhà ông Mí và giáp đường giao thông nông thôn 6m) đường vô nghĩa địa</t>
  </si>
  <si>
    <t>Văn bản 3690/CSVN-KHĐT ngày 30/11/2016 của Tập đoàn công nghiệp cao su VN v/v ý kiến về diện tích, trình tự thu hồi đất các công ty cao su</t>
  </si>
  <si>
    <t>Đường liên ấp Xà Mách – Cây Sắn (Nhà ông Út Dân đến nhà ông 6 Bảo) (đường nhựa UB gần nhà anh Thành)</t>
  </si>
  <si>
    <t>Bộ phận tiếp nhận và trả kết quả của Ủy ban nhân dân xã Hưng Hòa</t>
  </si>
  <si>
    <t>Quyết định số 2266/QĐ-UBND ngày 19/10/2015 của Chủ tịch UBND huyện về việc phê duyệt chủ trương đầu tư công trình Xây dựng Bộ phận tiếp nhận và trả kết quả xã Hưng Hòa</t>
  </si>
  <si>
    <t>Đất trường Tiểu học 
Trừ Văn thố</t>
  </si>
  <si>
    <t>Thửa đất số 59, tờ bản đồ số 13</t>
  </si>
  <si>
    <t>Đất Becamex bàn giao thuộc Khu dân cư  Lai Hưng</t>
  </si>
  <si>
    <t>Nhà văn hóa và Hội trường ấp 3</t>
  </si>
  <si>
    <t>Tờ bản đồ số 14</t>
  </si>
  <si>
    <t>Đã có đường giao thông nông thôn do UBND xã quản lý nhưng chưa thu hồi đất</t>
  </si>
  <si>
    <t>Tờ bản đồ số 16, 17, 23</t>
  </si>
  <si>
    <t>Đường tổ 7, ấp Cây Sắn (Nhà ông Ơn đến nhà ông Tính) (gần nhà anh Tuấn)</t>
  </si>
  <si>
    <t>Tờ bản đồ số 04</t>
  </si>
  <si>
    <t>Tờ bản đồ số 38</t>
  </si>
  <si>
    <t>Tờ bản đồ số 43</t>
  </si>
  <si>
    <t>Các công trình bổ sung theo NQ 14/NQ-HĐND</t>
  </si>
  <si>
    <t>Các công trình trong NQ 59/NQ-HĐND9, đề xuất chưa thực hiện năm 2017 theo NQ 14; Đề xuất đưa vào năm 2018</t>
  </si>
  <si>
    <t>Thửa 11, Tờ BĐ 73</t>
  </si>
  <si>
    <t>Đất thương mại dịch vụ</t>
  </si>
  <si>
    <t>Đất sản xuất vật liệu xây dựng</t>
  </si>
  <si>
    <t>Đất sử dụng cho hoạt động KS</t>
  </si>
  <si>
    <t>Đất cơ sở SX phi nông nghiệp</t>
  </si>
  <si>
    <t>Trđó: Đất chuyên trồng lúa nước</t>
  </si>
  <si>
    <t>Tổng 
diện tích</t>
  </si>
  <si>
    <t>Đất khu vui chơi, giải trí CC</t>
  </si>
  <si>
    <t xml:space="preserve">Đất phát triển hạ tầng </t>
  </si>
  <si>
    <t>Các công trình trong NQ 59/NQ-HĐND9, đề xuất không thực hiện trong năm 2017 theo NQ 14; Đề xuất đưa vào năm 2018; Đất Công ty cao su Dầu Tiếng</t>
  </si>
  <si>
    <t>Các công trình trong NQ 59/NQ-HĐND9, đề xuất không thực hiện trong năm 2017 theo NQ 14; Đề xuất đưa vào năm 2018;;Đang xin phê duyệt dự án</t>
  </si>
  <si>
    <t>Đất xây dựng trụ sở của tổ chức SN</t>
  </si>
  <si>
    <t>III.5</t>
  </si>
  <si>
    <t>Công viên văn hóa nghĩa trang huyện Bàu Bàng</t>
  </si>
  <si>
    <t>Cây Trường II</t>
  </si>
  <si>
    <r>
      <t xml:space="preserve">Diện tích </t>
    </r>
    <r>
      <rPr>
        <b/>
        <vertAlign val="superscript"/>
        <sz val="10"/>
        <rFont val="Times New Roman"/>
        <family val="1"/>
      </rPr>
      <t>(2)</t>
    </r>
  </si>
  <si>
    <t>Công trình các lộ ra 110kV trạm biến áp 220kV Bến Cát</t>
  </si>
  <si>
    <t>Đất khu vui chơi giải trí công cộng</t>
  </si>
  <si>
    <t>Trung tâm VHTT huyện Bàu Bàng</t>
  </si>
  <si>
    <t>Trung tâm y tế huyện Bàu Bàng</t>
  </si>
  <si>
    <t>Hội trường Huyện, nhà ăn Huyện ủy</t>
  </si>
  <si>
    <t>XHH</t>
  </si>
  <si>
    <t>Trung tâm văn hóa thể thao (Liên đoàn lao động Tỉnh)</t>
  </si>
  <si>
    <t>1 phần thửa 5905, tờ bản đồ 42</t>
  </si>
  <si>
    <t>Công trình trạm biến áp 110kV Bàu Bàng và đường dây 110kV Bàu Bàng - trạm 220 kV Bến Cát</t>
  </si>
  <si>
    <t>Công trình trạm biến áp 110kV Bàu Bàng 2 và đường dây đấu nối</t>
  </si>
  <si>
    <t>CV 4559/PCBD-KHVT của công ty điện lực Bình Dương ngày 31/10/2017 v/v đăng ký KHSDĐ 2018</t>
  </si>
  <si>
    <t>Nghị quyết số 05/2016/NQ-HĐND ngày 20/12/2016 của HĐND huyện về Kế hoạch đầu tư công trung hạn giai đoạn 2016-2020</t>
  </si>
  <si>
    <t>Tờ bản đồ số 48</t>
  </si>
  <si>
    <t>Quyết định số 2419/QĐ-UBND ngày 27/10/2015 của UBND huyện về việc phê duyệt Báo cáo kinh tế kỹ thuật xây dựng</t>
  </si>
  <si>
    <t>Quyết định số 1759/QĐ-UBND ngày 29/10/2014 của UBND huyện về việc phê duyệt Báo cáo kinh tế kỹ thuật xây dựng</t>
  </si>
  <si>
    <t xml:space="preserve">NQ số 14/NQ-HĐND ngày 2017 v/v điều chỉnh bổ sung NQ 59; Đất đã cấp giấy chứng nhận cho công ty cao su Dầu Tiếng với mục đích đất giáo dục, nay công ty bàn giao cho địa phương (mục đích sử dụng đất của địa phương cũng là đất giáo dục) </t>
  </si>
  <si>
    <t>Tờ bản đồ số 7</t>
  </si>
  <si>
    <t>Quyết định số 860/QĐ-UBND ngày 29/5/2017 của UBND huyện Bàu Bàng về việc điều chỉnh kế hoạch đầu tư công năm 2017</t>
  </si>
  <si>
    <t xml:space="preserve">Quyết định số 2538/QĐ-UBND ngày 29/10/2015 của Chủ tịch UBND huyện về việc phê duyệt chủ trương đầu tư công trình cải tạo cơ sở cũ văn phòng ấp 3 thành Trung tâm văn hóa xã Trừ Văn Thố </t>
  </si>
  <si>
    <t>+</t>
  </si>
  <si>
    <t>Nghị quyết số 59/NQ-HĐND</t>
  </si>
  <si>
    <t>Thông báo số 146/TB-UBND ngày 06/10/2017 của UBND tỉnh Bình Dương về việc đầu tư Trung tâm thể thao công nhân lao động</t>
  </si>
  <si>
    <t>Quyết định số 1051/QĐ-UBND ngày 27/10/2015 của Chủ tịch UBVND huyện về việc phê duyệt thiết kế bản vẽ thi công tổng dự toán của công trình xây dựng đường giao thông nông thôn đường tổ 7, ấp Cây Sắn</t>
  </si>
  <si>
    <t>Đường đi hiện hữu do UBND xã quản lý, đưa vào danh sách để thu hồi đất</t>
  </si>
  <si>
    <t>Quyết định số 2681/QĐ-UBND ngày 22/08/2008 của Chủ tịch UBND huyện về việc phê duyệt thiết kế bản vẽ thi công tổng dự toán của công trình xây dựng đường giao thông tổ 3 ấp Đồng Chèo</t>
  </si>
  <si>
    <t>Quyết định số 1502/QĐ-UBND ngày 10/06/2009 của Chủ tịch UBND huyện về việc phê duyệt thiết kế bản vẽ thi công tổng dự toán của công trình xây dựng mới đường tổ 1, ấp Đồng Sổ</t>
  </si>
  <si>
    <t>KCN và đô thị Bàu Bàng</t>
  </si>
  <si>
    <t>Quyết định số 3784/QĐ-UBND của UBND tỉnh</t>
  </si>
  <si>
    <t>Nghị quyết số 05/2016/NQ-HĐND ngày 20/12/2016 của HĐND huyện về KH đầu tư công trung hạn GĐ 2016-2020</t>
  </si>
  <si>
    <t>Quyết định số 2453/QĐ-UBND ngày 14/9/2017 của Chủ tịch UBND tỉnh về việc phê duyệt dự án đầu tư GPMB công trình Đường tạo lực Bắc Tân Uyên - Phú Giáo - Bàu Bàng, dự án TTHC huyện Bàu Bàng, huyện Bắc Tân Uyên</t>
  </si>
  <si>
    <t>Quyết định số 2842/QĐ-UBND ngày 20/7/2010 của Chủ tịch UBND huyện về việc phê duyệt thiết kế bản vẽ thi công tổng dự toán của công trình xây dựng đường tổ 6</t>
  </si>
  <si>
    <t>Chủ đầu tư</t>
  </si>
  <si>
    <t>Liên đoàn 
Lao động Tỉnh</t>
  </si>
  <si>
    <t>Ban Quản lý dự án Đầu tư xây dựng Tỉnh</t>
  </si>
  <si>
    <t>Công ty 
Điện lực 
Bình Dương</t>
  </si>
  <si>
    <t>Becamex</t>
  </si>
  <si>
    <t>CLN,HNK</t>
  </si>
  <si>
    <t xml:space="preserve">Chuyển mục đích đất TMD ở các xã (hộ gia đình cá nhân) </t>
  </si>
  <si>
    <t>Đất khu vui chơi giải trí công cộng (quỹ đất dự trữ)</t>
  </si>
  <si>
    <t>Đang</t>
  </si>
  <si>
    <t>Trường THPT Bàu Bàng</t>
  </si>
  <si>
    <t>NQ 13/NQ-HĐND ngày 20/7/2018</t>
  </si>
  <si>
    <t>Quyết định số 255/QD-UBND ngày 27/01/2011 của UBND huyện (Đất Becamex bàn giao, đã xây dựng trường và đã đi vào hoạt động)</t>
  </si>
  <si>
    <t>QĐ 2068/QĐ-UBND ngày 27/07/2018</t>
  </si>
  <si>
    <t>Khu dân cư 5A, ấp 5, Lai Uyên</t>
  </si>
  <si>
    <t>Khu dân cư 5B, ấp 5, Lai Uyên</t>
  </si>
  <si>
    <t>Khu dân cư 5C, ấp 5, Lai Uyên</t>
  </si>
  <si>
    <t>Khu dân cư 5D, ấp 5, Lai Uyên</t>
  </si>
  <si>
    <t>Khu dân cư 5F, ấp 5, Lai Uyên</t>
  </si>
  <si>
    <t>Khu dân cư Lai Hưng</t>
  </si>
  <si>
    <t>Tổng Cty ĐT và PT CN -CTCP</t>
  </si>
  <si>
    <t>III.6</t>
  </si>
  <si>
    <t>Khai thác sét, gạch ngói</t>
  </si>
  <si>
    <t>CT CP VLXD Bình Dương</t>
  </si>
  <si>
    <t xml:space="preserve">Đất ở </t>
  </si>
  <si>
    <t>Tỷ lệ</t>
  </si>
  <si>
    <t xml:space="preserve">Hiện </t>
  </si>
  <si>
    <t>trạng</t>
  </si>
  <si>
    <t>(6)=(4)-(3)</t>
  </si>
  <si>
    <t>(7)=(5)-(3)</t>
  </si>
  <si>
    <t>Thực hiện</t>
  </si>
  <si>
    <t>thực hiện</t>
  </si>
  <si>
    <t>Chuyển tiếp từ KHSDĐ 2018</t>
  </si>
  <si>
    <t>Công văn 34/KTM-CTY ngày 27/03/2018 của Công ty CP VLXD BD; Công văn 5842/UBND-SX ngày 31/12/2017 của UBND tỉnh</t>
  </si>
  <si>
    <t>Thửa 1085 (77), thửa 179 (48)</t>
  </si>
  <si>
    <t>Đường dây 220kV Chơn Thành - Bến Cát</t>
  </si>
  <si>
    <t>ONT, CLN</t>
  </si>
  <si>
    <t>Tổng công ty truyền tải điện quốc gia (EVN NPT)</t>
  </si>
  <si>
    <t>Công văn 4164/CPMB-ĐB ngày 26/07/2018 của BQLDA các công trình điện miền Trung</t>
  </si>
  <si>
    <t>Chuyển tiếp từ KHSDĐ năm 2018</t>
  </si>
  <si>
    <t>Chuyển tiếp</t>
  </si>
  <si>
    <t>Trung tâm văn hóa TT. Lai Uyên</t>
  </si>
  <si>
    <t>Thuộc KCN và đô thị Bàu Bàng</t>
  </si>
  <si>
    <t>Chuyển mục đích đất ở hộ gia đình cá nhân</t>
  </si>
  <si>
    <t>Giao đất theo tiến độ bồi thường</t>
  </si>
  <si>
    <t>Công văn số 1767/TTG-KTN ngày 06/10/2016 của Thủ tướng Chính phủ về chủ trương đầu tư dự án xây dựng và kinh doanh CSHT KCN Bàu Bàng mở rộng</t>
  </si>
  <si>
    <t>Chuyển mục đích đất SKC (hộ gia đình cá nhân)</t>
  </si>
  <si>
    <t>Chuyển  mục đích đất NKH (hộ gia đình cá nhân)</t>
  </si>
  <si>
    <t>Nâng cấp mở rộng đường ĐH  618</t>
  </si>
  <si>
    <t>CV 51/BQL-GT của BQL dự án đầu tư xây dựng khu vực</t>
  </si>
  <si>
    <t>Đăng ký CMĐ đất ở hộ gia đình cá nhân</t>
  </si>
  <si>
    <t>CMĐ</t>
  </si>
  <si>
    <t>UBND huyện</t>
  </si>
  <si>
    <t>Đất Viện nghiên cứu cao su</t>
  </si>
  <si>
    <t>Xã, thị trấn</t>
  </si>
  <si>
    <t>Nâng cấp mở rộng đường ĐH  610</t>
  </si>
  <si>
    <t>Lai Hưng, Long Nguyên</t>
  </si>
  <si>
    <t>CV 54/BQL-GT của BQL dự án đầu tư xây dựng khu vực</t>
  </si>
  <si>
    <t>Quyết định số 2081/QĐ-UBND ngày 30/7/2018 của UBND tỉnh Bình Dương v/v giao chỉ tiêu Kế hoạch điều chỉnh đầu tư công năm 2018</t>
  </si>
  <si>
    <t>Nghị quyết số 20/NQ-HĐND ngày 19/12/2017 về phê duyệt kế hoạch đầu tư công năm 2018</t>
  </si>
  <si>
    <t>Nghị quyết 01/2018/NQ-HĐND ngày 20/07/2018; Quyết định số 1465/QĐ-UBND ngày 06/7/2017 của Chủ tịch UBND huyện về việc phê duyệt chủ trương đầu tư công trình Trường Tiểu học Kim Đồng, huyện Bàu Bàng</t>
  </si>
  <si>
    <t>Nghị quyết 01/2018/NQ-HĐND ngày 20/07/2018; Văn bản 3690/CSVN-KHĐT ngày 30/11/2016 của Tập đoàn công nghiệp cao su VN v/v ý kiến về diện tích, trình tự thu hồi đất các công ty cao su</t>
  </si>
  <si>
    <t>Nghị quyết số 01/2018/NQ-HĐND ngày 20/07/2018 của HĐND huyện về điều chỉnh NQ số 05/2016/NQ-HĐND ngày 20/12/2016 của HĐND huyện về kế hoạch đầu tư công trung hạn giai đoạn 2016-2020</t>
  </si>
  <si>
    <t xml:space="preserve">UBND huyện </t>
  </si>
  <si>
    <t>KCN và đô thị Bàu Bàng thuộc tổng công ty BECAMEX IDC</t>
  </si>
  <si>
    <t>PHỤ LỤC 1</t>
  </si>
  <si>
    <t>PHỤ LỤC 2</t>
  </si>
  <si>
    <t>Trừ Văn Thố, Lai Uyên, 
Lai Hưng</t>
  </si>
  <si>
    <t>Công trình dạng tuyến</t>
  </si>
  <si>
    <t>III.7</t>
  </si>
  <si>
    <t>Tòa án nhân dân tỉnh</t>
  </si>
  <si>
    <t xml:space="preserve"> Cục thi hành án</t>
  </si>
  <si>
    <t>Viện KSND tỉnh</t>
  </si>
  <si>
    <t>Kho bạc nhà nước tỉnh</t>
  </si>
  <si>
    <t xml:space="preserve">Cục thuế </t>
  </si>
  <si>
    <t>Sở NN và PTNT</t>
  </si>
  <si>
    <t>Cục thống kê</t>
  </si>
  <si>
    <t>Chi cục quản lý thị trường</t>
  </si>
  <si>
    <t>Bảo hiểm xã hội tỉnh</t>
  </si>
  <si>
    <t>QĐ 860/QĐ-UBND ngày 29/5/2017 của UBND huyện Bàu Bàng về việc điều chỉnh kế hoạch đầu tư công năm 2017; NQ số 05/2016/NQ-HĐND ngày 20/12/2016</t>
  </si>
  <si>
    <t>1 phần thửa 5905, tờ bản đồ 41</t>
  </si>
  <si>
    <t>Trạm dừng nghỉ đường bộ loại II</t>
  </si>
  <si>
    <t>Công ty TNHH vận tải Thành Công</t>
  </si>
  <si>
    <t>Thửa đất số 2, 11 tờ bản đồ số 42</t>
  </si>
  <si>
    <t>Công văn số 1463//BGTVT ngày 19/3/2018 của Bộ Giao thông Vận tải về việc chấp thuận chủ trương địa điểm đầu tư trạm dừng nghỉ đường bộ</t>
  </si>
  <si>
    <t>Lai
 Hưng</t>
  </si>
  <si>
    <t>Hưng 
Hòa</t>
  </si>
  <si>
    <t>Trừ Văn
 Thố</t>
  </si>
  <si>
    <t>Tân
 Hưng</t>
  </si>
  <si>
    <t>Doanh trại Trung đội dân quân thường trực huyện Bàu Bàng</t>
  </si>
  <si>
    <t>Đất Becamex; Nghị quyết số 05/2016/NQ-HĐND ngày 20/12/2016 của HĐND huyện về Kế hoạch đầu tư công trung hạn giai đoạn 2016-2020</t>
  </si>
  <si>
    <t>II.2.5</t>
  </si>
  <si>
    <t>Tờ BĐ 19, 20</t>
  </si>
  <si>
    <t>Lai Uyên, 
Tân Hưng</t>
  </si>
  <si>
    <t>Đồn công an huyện Bàu Bàng</t>
  </si>
  <si>
    <t>Khu nhà ở M&amp;C Lai Hưng (Công ty CP VLXD Bình Dương)</t>
  </si>
  <si>
    <t>Khu nhà ở thương mại Đất Thành (Công ty TNHH ĐTXD và KD BĐS Đất Thành)</t>
  </si>
  <si>
    <t>Đang triển khai</t>
  </si>
  <si>
    <t>Đất ở nông thôn</t>
  </si>
  <si>
    <t>BIỂU 01/CH: HIỆN TRẠNG SỬ DỤNG ĐẤT NĂM 2019</t>
  </si>
  <si>
    <t>Nâng cấp sỏi đỏ tuyến đường từ đường liên ấp 5 (nhà ông 5 Ngân)</t>
  </si>
  <si>
    <t>Trường mầm non Tân Hưng</t>
  </si>
  <si>
    <t>Chuyển tiếp từ KHSDĐ 2019</t>
  </si>
  <si>
    <t>Công trình đăng ký mới năm 2020</t>
  </si>
  <si>
    <t>Tờ bản đồ số 4</t>
  </si>
  <si>
    <t>Tờ bản đồ số 12, 13, 19, 20</t>
  </si>
  <si>
    <t>Tờ bản đồ số 12, 13, 18, 19</t>
  </si>
  <si>
    <t>Tờ bản đồ số 18, 22, 38</t>
  </si>
  <si>
    <t>Tờ bản đồ số 03, 04, 2007</t>
  </si>
  <si>
    <t>Tờ bản đồ số 02, 03, 04</t>
  </si>
  <si>
    <t>Tờ bản đồ số 14,15,17,18</t>
  </si>
  <si>
    <t>Tờ bản đồ số 05,06,15</t>
  </si>
  <si>
    <t>Tờ bản đồ số 10, 21</t>
  </si>
  <si>
    <t>Tờ bản đồ số 7, 8</t>
  </si>
  <si>
    <t>Tờ bản đồ số 01,02,03</t>
  </si>
  <si>
    <t>Tờ bản đồ số 23, 24</t>
  </si>
  <si>
    <t>Tờ bản đồ số 14, 07</t>
  </si>
  <si>
    <t>Tờ bản đồ số 16,17, 23, 24,</t>
  </si>
  <si>
    <t>Tờ bản đồ số 04, 05</t>
  </si>
  <si>
    <t>Tờ bản đồ số 15</t>
  </si>
  <si>
    <t>Tờ bản đồ số 16,17</t>
  </si>
  <si>
    <t>Tờ bản đồ số 16, 17, 18</t>
  </si>
  <si>
    <t>Tờ bản đồ số 04, 07, 08</t>
  </si>
  <si>
    <t>UBND Thị trấn</t>
  </si>
  <si>
    <t>UBND tỉnh</t>
  </si>
  <si>
    <t>Thửa số 283, 284, 285, 286, 152, 153, 63, tờ bản đồ số 9</t>
  </si>
  <si>
    <t>Quyết định số 2343/QĐ-UBND ngày 25/10/2018 của UBND huyện về việc phê duyệt Báo cáo kinh tế kỹ thuật xây dựng công trình Nâng cấp sỏi đỏ tuyến đường từ đường liên ấp 5 (nhà ông 5 Ngân)</t>
  </si>
  <si>
    <t>Nghị quyết 26/ND-HĐND ngày 31/07/2019</t>
  </si>
  <si>
    <t>Quyết định số 3515/QĐ-UBND ngày 11/12/2018 của UBD tỉnh giao chỉ tiêu kế hoạch đầu tư công năm 2019</t>
  </si>
  <si>
    <t>Tờ bản đồ số 1, 2</t>
  </si>
  <si>
    <t>Tờ bản đồ số 11, 12</t>
  </si>
  <si>
    <t>Tuyến đường tổ 10, khu phố Bàu Lòng (Nâng cấp bê tông xi măng)</t>
  </si>
  <si>
    <t>Tuyến đường tổ 4,5 khu phố Bến Lớn (Nâng cấp bê tông xi măng)</t>
  </si>
  <si>
    <t>Tuyến đường tổ 7, khu phố Bến Lớn (Nâng cấp bê tông xi măng)</t>
  </si>
  <si>
    <t>Tuyến đường tổ 6, khu phố Bàu Lòng (Nâng cấp bê tông xi măng)</t>
  </si>
  <si>
    <t>Tuyến đường liên khu phố Bến Lớn - Đồng Chèo (Tuyến đường Bến Cà Thung, Nâng cấp nhựa nóng)</t>
  </si>
  <si>
    <t>Nạo vét, khai thông dòng chảy suối Bàu Lòng đoạn từ cống ngang Quốc lộ 13 đến đường ĐT 750, ấp Bàu Lòng</t>
  </si>
  <si>
    <t>Tuyến đường tổ 11, 12 ấp Cây Sắn xã Lai Uyên (Nâng cấp bê tông xi măng)</t>
  </si>
  <si>
    <t>Tuyến đường từ ấp Bàu Hốt đi ấp Bàu Lòng (Nâng cấp bê tông xi măng)</t>
  </si>
  <si>
    <t>Tuyến đường Nông trường cao su Lai Uyên, ấp Đồng Chèo (Nâng cấp bê tông xi măng)</t>
  </si>
  <si>
    <t>Tuyến đường tổ 12, 13 ấp Xà Mách (giai đoạn 1) (Nâng cấp bê tông xi măng)</t>
  </si>
  <si>
    <t>Đường từ Quốc Lộ 13 đến nhà ông Nguyễn Văn Công, ấp Bàu Lòng (Nâng cấp bê tông xi măng)</t>
  </si>
  <si>
    <t>Tuyến đường nhà ông Tư Kiên, ấp Đồng Sổ (Nâng cấp bê tông xi măng)</t>
  </si>
  <si>
    <t>Tuyến đường Chợ Than, ấp Cây Sắn (Nâng cấp bê tông xi măng)</t>
  </si>
  <si>
    <t>Tuyến đường tổ 1, 2 ấp Xà Mách (Nâng cấp bê tông xi măng)</t>
  </si>
  <si>
    <t>Tuyến đường Tổ 5, ấp Xà Mách (Nâng cấp bê tông xi măng)</t>
  </si>
  <si>
    <t>Tuyến đường Tổ 7, ấp Cây Sắn (Nâng cấp bê tông xi măng)</t>
  </si>
  <si>
    <t>Tuyến đường tổ 8, 9 ấp Bàu Lòng (Nâng cấp bê tông xi măng)</t>
  </si>
  <si>
    <t>Tuyến đường liên ấp 1 từ nhà bà Xuân - ông Quỳ (Nâng cấp bê tông nhựa)</t>
  </si>
  <si>
    <t>Tuyến đường liên ấp 5 từ nhà ông Xê - ông Lang (Nâng cấp bê tông nhựa)</t>
  </si>
  <si>
    <t>Tuyến đường liên ấp 4 từ nhà ông Thuận - xóm Tiền Giang (Nâng cấp bê tông nhựa)</t>
  </si>
  <si>
    <t>Tuyến đường ấp Bà Phái (bê tông nhựa)</t>
  </si>
  <si>
    <t>Tuyến đường ấp Long Hưng (bê tông nhựa)</t>
  </si>
  <si>
    <t>Tuyến đường Bảy Dòng, ấp Suối Tre (Bê tông nhựa)</t>
  </si>
  <si>
    <t>Tuyến đường ấp Nhà Mát (bê tông nhựa)</t>
  </si>
  <si>
    <t>Tuyến đường từ nhà ông Tùng đến công ty cao su Sài Gòn ấp Bàu Hốt (Nâng cấp bê tông xi măng)</t>
  </si>
  <si>
    <t>Tuyến đường từ Kho H đến khu RoyalTown (phía sau Kho H đến giáp khu RoyalTown, song song QL13) (Nâng cấp bê tông xi măng)</t>
  </si>
  <si>
    <t>Tuyến đường tổ 5, 6 khu phố Bàu Bàng (Nâng cấp bê tông nhựa nóng)</t>
  </si>
  <si>
    <t>Tuyến đường Công ty Việt Trường Hải - nhà ông Minh ấp Bàu Lòng (Nâng cấp Bê tông xi măng)</t>
  </si>
  <si>
    <t>Tuyến đường tổ 11, ấp Cây Sắn (Nâng cấp bê tông xi măng)</t>
  </si>
  <si>
    <t>Tuyến đường nghĩa trang nhân dân TT. Lai Uyên (xây dựng bê tông nhựa nóng)</t>
  </si>
  <si>
    <t>Tuyến đường liên ấp Bàu Lòng – Xà Mách (Xây dựng đường bê tông xi măng)</t>
  </si>
  <si>
    <t>Tuyến đường ấp Hố Muôn (Bê tông nhựa)</t>
  </si>
  <si>
    <t>Tuyến đường Bến Gò Mã, ấp Sa Thêm (ĐH 615 - nhà ông Đức; nâng cấp bê tông nhựa nóng)</t>
  </si>
  <si>
    <t>Tuyến đường Bến Gò Mã, ấp Sa Thêm (nhà ông Đức - nhà ông 3 Rua; Nâng cấp bê tông nhựa nóng)</t>
  </si>
  <si>
    <t>Tuyến đường  tổ 3, ấp Bưng Thuốc (bê tông nhựa)</t>
  </si>
  <si>
    <t>Đường dây 220kV Chơn Thành - Bến Cát 2</t>
  </si>
  <si>
    <t>BQL DA các công trình điện miền Nam</t>
  </si>
  <si>
    <t>Lai Hưng, Lai Uyên, Long Nguyên</t>
  </si>
  <si>
    <t>Đường giao thông liên ấp 2-4 (ĐX 613.509, Mở rộng)</t>
  </si>
  <si>
    <t>Công ty TNHH ĐTXD và KD BĐS Đất Thành</t>
  </si>
  <si>
    <t>Công ty CP VLXD Bình Dương</t>
  </si>
  <si>
    <t>Công văn số 5012/UBND-KTN ngày 19/10/2018 của UBND tỉnh</t>
  </si>
  <si>
    <t>Thửa đất số 22, tờ bản đồ 42; Thửa đất 95, 96, 97, 98, 99, 100, tờ bản đồ 21</t>
  </si>
  <si>
    <t>Công văn số 6330/UBND-KTN ngày 27/12/2018 của UBND tỉnh</t>
  </si>
  <si>
    <t>năm 2020</t>
  </si>
  <si>
    <t>Đang thực hiện (Ban hành thông báo thu hồi đất)</t>
  </si>
  <si>
    <t>Tờ bản đồ 10, 14</t>
  </si>
  <si>
    <t>Công văn số 3181/UBND-KTN ngày 2/7/2019 của UBND tỉnh Bình Dương v/v thỏa thuận điều chỉnh hướng tuyến đoạn đường G22.1 đến 22.3 của công trình đường dây 500kV Đức Hòa - Chơn Thành</t>
  </si>
  <si>
    <t>Đất ở</t>
  </si>
  <si>
    <t>II</t>
  </si>
  <si>
    <t>Một phần thửa đất số 5 và 6, tờ bản đồ số 26</t>
  </si>
  <si>
    <t>Thửa 162, tờ bản đồ 17</t>
  </si>
  <si>
    <t>Thửa 775, 46, tờ bản đồ 17</t>
  </si>
  <si>
    <t>Thửa 70, tờ bản đồ 41</t>
  </si>
  <si>
    <t>II.2.6</t>
  </si>
  <si>
    <t>Chuyển mục đích đất ở</t>
  </si>
  <si>
    <t>Khu nhà ở Thăng Long</t>
  </si>
  <si>
    <t>IV.</t>
  </si>
  <si>
    <t>Giao đất</t>
  </si>
  <si>
    <t>Đất giáo dục</t>
  </si>
  <si>
    <t>Thửa 79, 84, 85, 89, 90, tờ bản đồ 13</t>
  </si>
  <si>
    <t>Thửa 72, 73, tờ bản đồ 13</t>
  </si>
  <si>
    <t>Quyết định số 867/QĐ-UBND ngày 17/06/2016 của UBND huyện Bàu Bàng về việc phê duyệt báo cáo kinh tế kỹ thuật xây dựng công trình Nâng cấp BTXM tuyến đường từ nhà ông Sang - ông Một, ấp Lai Khê</t>
  </si>
  <si>
    <t>Quyết định số 820/QĐ-UBND ngày 06/06/2016 của UBND huyện Bàu Bàng về việc phê duyệt báo cáo kinh tế kỹ thuật xây dựng công trình Sửa chữa định kỳ tuyến đường từ nhà ông Cương đến nhà ông Bình</t>
  </si>
  <si>
    <t>Khu nhà ở Hoàng Cát center</t>
  </si>
  <si>
    <t>Thửa 02, 03, 04, 786, tờ bản  27</t>
  </si>
  <si>
    <t>Công ty TNHH Xây dựng và Phát triển Địa ốc Hoàng Cát Bình Dương</t>
  </si>
  <si>
    <t>Công văn số 1691/UBND-KTN ngày 17/04/2019 của UBND tỉnh Bình Dương về việc chấp thuận cho công ty TNHH Xây dựng và Phát triển Địa ốc Hoàng Cát Bỉnh Dương làm chủ đầu tư Khu nhà ở Hoàng Cát Center</t>
  </si>
  <si>
    <t>Trường mầm non Hưng Hòa (khu đất công 6,1ha)</t>
  </si>
  <si>
    <t>Giao đất các hộ dân thuộc khu đất công 6,1ha</t>
  </si>
  <si>
    <t>Thửa số 296, tờ bản đồ 25</t>
  </si>
  <si>
    <t>Năm</t>
  </si>
  <si>
    <t>kế hoạch</t>
  </si>
  <si>
    <t>Phụ lục 1.1</t>
  </si>
  <si>
    <t>Thửa đất số 1740, 1741, 1744, 1745, 1746, 1747, 1757, 1758, 1759, 1760, 1761, 1762, 1763, 1742, tờ bản đồ 18</t>
  </si>
  <si>
    <t>Công trình nâng cấp Bê tông nhựa nóng đường ấp Trảng Lớn (ĐH615 - nhà ông Sơn)</t>
  </si>
  <si>
    <t>Khu di tích ấp Bến Tượng</t>
  </si>
  <si>
    <t>Thửa 812, tờ bản đồ 28</t>
  </si>
  <si>
    <t>Quyết định số 2516/QĐ-UBND ngày 14 tháng 9 năm 2012 của UBND tỉnh Bình Dương</t>
  </si>
  <si>
    <t>Quyết định số 1792/QĐ-UBND
10/9/2018 của UBND huyện Bàu Bàng về việc phê duyệt báo cáo kinh tế kỹ thuật xây dựng công trình Nâng cấp BTXM tuyến đường tổ 10, khu phố Bàu Lòng, thị trấn Lai Uyên</t>
  </si>
  <si>
    <t>Quyết định số 1789/QĐ-UBND
10/9/2018 của UBND huyện Bàu Bàng về việc phê duyệt báo cáo kinh tế kỹ thuật xây dựng công trình Nâng cấp BTXM tuyến đường tổ 4,5 khu phố Bến Lớn thị trấn Lai Uyên</t>
  </si>
  <si>
    <t>Quyết định số 1744/QĐ-UBND
05/9/2018 của UBND huyện Bàu Bàng về việc phê duyệt báo cáo kinh tế kỹ thuật xây dựng công trình Nâng cấp BTXM tuyến đường tổ 7, khu phố Bến Lớn, thị trấn Lai Uyên</t>
  </si>
  <si>
    <t>Quyết định số 1751/QĐ-UBND
05/9/2018 của UBND huyện Bàu Bàng  về việc phê duyệt báo cáo kinh tế kỹ thuật xây dựng công trình Nâng cấp BTXM tuyến đường tổ 6, khu phố Bàu Lòng, thị trấn Lai Uyên</t>
  </si>
  <si>
    <t>Quyết định số 1788/QĐ-UBND
10/9/2018 của UBND huyện Bàu Bàng  về việc phê duyệt báo cáo kinh tế kỹ thuật xây dựng công trình Nâng cấp BTXM tuyến đường liên khu phố Bến Lớn - Đồng Chèo (Tuyến đường Bến Cà Thung) TT. Lai Uyên</t>
  </si>
  <si>
    <t>Quyết định số 2714 ngày 25/12/2018 của UBND huyện Bàu Bàng về việc phê duyệt báo cáo kinh tế kỹ thuật xây dựng công trình Nâng cấp BTXM tuyến đường nhà ông  Dật - nhà ông Liệu khu phố Xà Mách, thị trấn Lai Uyên</t>
  </si>
  <si>
    <t xml:space="preserve">Quyết định số 2074/QĐ-UBND ngày 27/10/2016 của UBND huyện Bàu Bàng về việc phê duyệt báo cáo kinh tế kỹ thuật xây dựng công trình Nâng cấp BTXM tuyến đường tổ 11, 12 ấp Cây Sắn xã Lai Uyên </t>
  </si>
  <si>
    <t>Quyết định số 2043/QĐ-UBND ngày 26/10/2016 của UBND huyện Bàu Bàng về việc phê duyệt báo cáo kinh tế kỹ thuật xây dựng công trình Nâng cấp BTXM tuyến đường từ ấp Bàu Hốt đi ấp Bàu Lòng, xã Lai Uyên</t>
  </si>
  <si>
    <t>Quyết định số 2063/QĐ-UBND ngày 27/10/2016 của UBND huyện Bàu Bàng về việc phê duyệt báo cáo kinh tế kỹ thuật xây dựng công trình Nâng cấp BTXM tuyến đường Nông trường cao su Lai Uyên, ấp Đồng Chèo, xã Lai Uyên</t>
  </si>
  <si>
    <t>Quyết định số 2044/QĐ-UBND ngày 26/10/2016 của UBND huyện Bàu Bàng về việc phê duyệt báo cáo kinh tế kỹ thuật xây dựng công trình Nâng cấp BTXM tuyến đường tổ 12, 13 ấp Xà Mách (giai đoạn 1), xã Lai Uyên</t>
  </si>
  <si>
    <t>Quyết định số 2499/QĐ-UBND ngày 30/10/2017 của UBND huyện Bàu Bàng về việc phê duyệt báo cáo kinh tế kỹ thuật xây dựng công trình nâng cấp BTXM đường từ Quốc Lộ 13 đến nhà ông Nguyễn Văn Công, ấp Bàu Lòng, xã Lai Uyên</t>
  </si>
  <si>
    <t>Quyết định số 2453/QĐ-UBND ngày 24/10/2017 của UBND huyện Bàu Bàng về việc phê duyệt báo cáo kinh tế kỹ thuật xây dựng công trình Nâng cấp BTXM tuyến đường nhà ông Tư Kiên, ấp Đồng Sổ, xã Lai Uyên</t>
  </si>
  <si>
    <t>Quyết định số 2454/QĐ-UBND ngày 24/10/2017 của UBND huyện Bàu Bàng về việc phê duyệt báo cáo kinh tế kỹ thuật xây dựng công trình Nâng cấp BTXM tuyến đường Chợ Than, ấp Cây Sắn, xã Lai Uyên</t>
  </si>
  <si>
    <t>Quyết định số 2469/QĐ-UBND ngày 25/10/2017 của UBND huyện Bàu Bàng về việc phê duyệt báo cáo kinh tế kỹ thuật xây dựng công trình Nâng cấp BTXM tuyến đường tổ 1, 2 ấp Xà Mách, xã Lai Uyên</t>
  </si>
  <si>
    <t>Quyết định số 2486/QĐ-UBND ngày 27/10/2017 của UBND huyện Bàu Bàng về việc phê duyệt báo cáo kinh tế kỹ thuật xây dựng công trình Nâng cấp BTXM tuyến đường tổ 5, ấp Xà Mách, xã Lai Uyên</t>
  </si>
  <si>
    <t>Quyết định số 2470/QĐ-UBND ngày 25/10/2017 của UBND huyện Bàu Bàng về việc phê duyệt báo cáo kinh tế kỹ thuật xây dựng công trình Nâng cấp BTXM tuyến đường Tổ 7, ấp Cây Sắn, xã Lai Uyên</t>
  </si>
  <si>
    <t>Quyết định số 2471/QĐ-UBND ngày 25/10/2017 của UBND huyện Bàu Bàng về việc phê duyệt báo cáo kinh tế kỹ thuật xây dựng công trình Nâng cấp BTXM tuyến đường tổ 8, 9 ấp Bàu Lòng, xã Lai Uyên</t>
  </si>
  <si>
    <t>Quyết định số 349/QĐ-UBND ngày 13/02/2018 của UBND huyện Bàu Bàng về việc phê duyệt báo cáo kinh tế kỹ thuật xây dựng công trình Nâng cấp BTXM Tuyến đường từ nhà ông Tùng đến công ty cao su Sài Gòn ấp Bàu Hốt</t>
  </si>
  <si>
    <t>Quyết định số 308/QĐ-UBND ngày 06/02/2018 của UBND huyện Bàu Bàng về việc phê duyệt báo cáo kinh tế kỹ thuật xây dựng công trình Nâng cấp BTXM tuyến đường từ Kho H đến khu RoyalTown (phía sau Kho H đến giáp khu RoyalTown, song song QL13)</t>
  </si>
  <si>
    <t>Quyết định số 206/QĐ-UBND ngày 12/06/2019 của UBND thị trấn Lai Uyên về việc phê duyệt báo cáo kinh tế kỹ thuật xây dựng công trình Nâng cấp bê tông nhựa nóng tuyến đường tổ 5, 6 khu phố Bàu Bàng, thị trấn Lai Uyên</t>
  </si>
  <si>
    <t>Quyết định số 207/QĐ-UBND ngày 12/06/2019 của UBND thị trấn Lai Uyên về việc phê duyệt báo cáo kinh tế kỹ thuật xây dựng công trình Nâng cấp BTXM tuyến đường tổ 11, khu phố Cây Sắn, thị trấn Lai Uyên</t>
  </si>
  <si>
    <t>Quyết định số 2992/QĐ-UBND ngày 31/10/2016 của UBND tỉnh Bình Dương về việc phê duyệt báo cáo kinh tế kỹ thuật xây dựng công trình Xây dựng đường bê tông nhựa nóng đường nghĩa trang nhân dân xã Lai Uyên</t>
  </si>
  <si>
    <t>Quyết định số 2994/QĐ-UBND ngày 31/10/2016 của UBND tỉnh Bình Dương về việc phê duyệt báo cáo kinh tế kỹ thuật xây dựng công trình Xây dựng đường BTXM liên ấp Bàu Lòng – Xà Mách, xã Lai Uyên</t>
  </si>
  <si>
    <t>Quyết định số 1492/QĐ-UBND ngày 16/8/2019 của UBND huyện Bàu Bàng về việc phê duyệt chủ trương đầu tư xây dựng công trình Nâng cấp bê tông nhựa nóng tuyến đường liên ấp 4 từ nhà ông Thuận - xóm Tiền Giang, xã Tân Hưng</t>
  </si>
  <si>
    <t xml:space="preserve">Quyết định số 1490/QĐ-UBND ngày 16/8/2019 của UBND huyện Bàu Bàng về việc phê duyệt chủ trương đầu tư xây dựng công trình Nâng cấp bê tông nhựa nóng tuyến đường liên ấp 1 từ nhà bà Xuân - ông Quỳ, xã Tân Hưng </t>
  </si>
  <si>
    <t>Quyết định số 1491/QĐ-UBND ngày 16/8/2019 của UBND huyện Bàu Bàng về việc phê duyệt chủ trương đầu tư xây dựng công trình Nâng cấp bê tông nhựa nóng tuyến đường liên ấp 5 từ nhà ông Xê - ông Lang, xã Tân Hưng</t>
  </si>
  <si>
    <t xml:space="preserve">Quyết định số 2981/QĐ-UBND 
ngày 30/10/2017 của UBND tỉnh Bình Dương về việc phê duyệt báo cáo kinh tế kỹ thuật xây dựng công trình bê tông nhựa tuyến đường ấp Bà Phái </t>
  </si>
  <si>
    <t>Quyết định số 2980/QĐ-UBND ngày 30/10/2017 của UBND tỉnh Bình Dương về việc phê duyệt báo cáo kinh tế kỹ thuật đầu tư xây dựng công trình Bê tông nhựa đường ấp Long Hưng</t>
  </si>
  <si>
    <t>Quyết định số 2979/QĐ-UBND ngày  30/10/2017 của UBND tỉnh Bình Dương về việc phê duyệt báo cáo kinh tế kỹ thuật công trình Bê tông nhựa đường ấp Hố Muôn, xã Long Nguyên</t>
  </si>
  <si>
    <t>Quyết định số 2611/QĐ-UBND ngày 30/10/2015 của UBND huyện Bàu Bàng về việc phê duyệt báo cáo kinh tế kỹ thuật xây dựng công trình Bê tông nhựa đường Bảy Dòng, ấp Suối Tre, xã Long Nguyên</t>
  </si>
  <si>
    <t xml:space="preserve">Quyết định số 2993/QĐ-UBND ngày 31/10/2016 của UBND tỉnh Bình Dương về việc phê duyệt Báo cáo kinh tế kỹ thuật xây dựng công trình Bê tông nhựa đường liên ấp Nhà Mát - Sa Thêm, xã Long Nguyên </t>
  </si>
  <si>
    <t>QĐ số 2452/QĐ-UBND ngày
24/10/2017 của UBND huyện Bàu Bàng về việc phê duyệt báo cáo kinh tế kỹ thuật xây dựng công trình Nâng cấp bê tông nhựa nóng tuyến đường Bến Gò Mã, ấp Sa Thêm (ĐH 615 - nhà ông Đức), xã Long Nguyên</t>
  </si>
  <si>
    <t>Quyết định số 2350/QĐ-UBND ngày 26/10/2018 của UBND huyện Bàu Bàng về việc phê duyệt báo cáo kinh tế kỹ thuật xây dựng công trình Nâng cấp bê tông nhựa nóng tuyến đường Bến Gò Mã, ấp Sa Thêm (nhà ông Đức - nhà ông 3 Rua), ấp Sa Thêm, xã Long Nguyên</t>
  </si>
  <si>
    <t xml:space="preserve">Quyết định số 2990/QĐ-UBND ngày 31/10/2016 của UBND tỉnh Bình Dương về việc phê duyệt báo cáo kinh tế kỹ thuật xây dựng công trình Bê tông nhựa đường  tổ 3, ấp Bưng Thuốc, xã Long Nguyên </t>
  </si>
  <si>
    <t>Quyết định số 2480/QĐ-UBND ngày 27/10/2017 của UBND huyện Bàu Bàng về việc phê duyệt báo cáo kinh tế kỹ thuật xây dựng công trình Nâng cấp bê tông nhựa nóng đường ấp Trảng Lớn (ĐH615 - nhà ông Sơn), xã Long Nguyên</t>
  </si>
  <si>
    <t>Quyết định số 2288/QĐ-UBND ngày 02/10/2017 của UBND huyện Bàu Bàng về việc phê duyệt báo cáo kinh tế kỹ thuật công trình Bê tông nhựa đường liên ấp 2-4, xã Trừ Văn Thố</t>
  </si>
  <si>
    <t>Quyết định số 2975/QĐ-UBND ngày 20/08/2009 của UBND huyện Bến Cát về việc phê duyệt thiết kế bản vẽ thi công tổng dự toán tuyến đường LH 19 từ nhà ông Pho đến nhà ông Dũng</t>
  </si>
  <si>
    <t>Văn bản số 3189/UBND-KTN ngày 02/07/2019 của UBND tỉnh Bình Dương về việc thỏa thuận vị trí trạm biến áp 220kV Bến Cát 2 và đường dây đấu nối</t>
  </si>
  <si>
    <t>Quyết định số 782/QĐ-UBND ngày 24/05/2017 của UBND huyện Bàu Bàng về việc phê duyệt báo cáo kinh tế kỹ thuật xây dựng công trình Nạo vét, khai thông dòng chảy suối Bàu Lòng đoạn từ cống ngang Quốc lộ 13 đến đường ĐT 750, ấp Bàu Lòng</t>
  </si>
  <si>
    <t>Khu nhà ở Quang Khải</t>
  </si>
  <si>
    <t>Công ty cổ phần địa ốc Quang Khải</t>
  </si>
  <si>
    <t>Thửa đất số 73, 186, tờ bản đồ 36</t>
  </si>
  <si>
    <t>Khu nhà ở Bàu Bàng 2 (New Land)</t>
  </si>
  <si>
    <t>Công ty TNHH Phú Mỹ Hiệp</t>
  </si>
  <si>
    <t>Thửa đất 41, 100, 329, 331, tờ bản đồ 15</t>
  </si>
  <si>
    <t>Công ty TNHH chế biến gỗ Triệu Phát</t>
  </si>
  <si>
    <t>Thửa đất số 556, 30, tờ bản đồ số 23</t>
  </si>
  <si>
    <t>Quyết định chủ trương đầu tư số  1100/UBND-KTN ngày 26/04/2019 của UBND tỉnh Bình Dương</t>
  </si>
  <si>
    <t>Công văn số 4885/UBND-KTN ngày 27/09/2019 của UBND tỉnh Bình Dương về việc chấp thuận cho đăng ký đầu tư dự án Khu nhà ở Bàu Bàng 2 (New Land)</t>
  </si>
  <si>
    <t>Đang trình UBND tỉnh về việc thu hồi đất của Tổng Công ty Đầu tư và Phát triển Công nghiệp TNHH Một thành viên</t>
  </si>
  <si>
    <t>UBND huyện đang trình UBND tỉnh</t>
  </si>
  <si>
    <t>UBND huyện đang trình UBND tỉnh về việc thu hồi đất của Tổng Công ty Đầu tư và Phát triển Công nghiệp TNHH Một thành viên</t>
  </si>
  <si>
    <t xml:space="preserve">Đã hoàn thiện hồ sơ giao đất, cấp giấy chứng nhận để nộp UBND tỉnh </t>
  </si>
  <si>
    <t>Đã xây dựng, chưa thực hiện thủ tục thu hồi đất, giao đất</t>
  </si>
  <si>
    <t>Dự án mở rộng nhà kho chứa hàng của công ty TNHH chế biến gỗ Triệu Phát</t>
  </si>
  <si>
    <t>Quy hoạch</t>
  </si>
  <si>
    <t>IV</t>
  </si>
  <si>
    <t>Nâng cấp mở rộng đường ĐT 741B</t>
  </si>
  <si>
    <t>Ban QLDA ĐT XD tỉnh</t>
  </si>
  <si>
    <t>Nghị quyết của Hội đồng nhân dân tỉnh về việc giao chỉ tiêu Kế hoạch đầu tư công năm 2020</t>
  </si>
  <si>
    <t>Đấu giá quyền sử dụng đất</t>
  </si>
  <si>
    <t>V.</t>
  </si>
  <si>
    <t>V.1</t>
  </si>
  <si>
    <t>V.2</t>
  </si>
  <si>
    <t>Đấu giá khu đất thu hồi của công ty TNHH FriesLand Campina Việt Nam</t>
  </si>
  <si>
    <t>Thửa 120, tờ bản đồ 40</t>
  </si>
  <si>
    <t>Quyết định số 2643/QĐ-UBND ngày 20/12/2018 của UBND huyện Bàu Bàng về việc phê duyệt báo cáo kinh tế kỹ thuật xây dựng công trình Nâng cấp BTXM tuyến đường từ Công ty Việt Trường Hải - nhà ông Minh khu phố Bàu Lòng, thị trấn Lai Uyên</t>
  </si>
  <si>
    <t>Công văn số 310/UBND-KTN ngày 18/01/2019 của UBND tỉnh Bình Dương v/v xử lý kiến nghị liên quan đến điều chỉnh diện tích thu hồi tại Quyết định số 167/QĐ-UBND ngày 24/01/2017 của UBND tỉnh</t>
  </si>
  <si>
    <t>Quyết định số 167/QĐ-UBND ngày 24/01/2017 của UBND tỉnh Bình Dương</t>
  </si>
  <si>
    <t>Lai Hưng,
 Lai Uyên</t>
  </si>
  <si>
    <t>(Kèm theo Thông tư 29/2014/TT-BTNMT ngày 02 tháng 06 năm 2014 
của Bộ Tài nguyên và Môi trường về việc quy định chi tiết việc lập, điều chỉnh quy hoạch, 
kế hoạch sử dụng đất)</t>
  </si>
  <si>
    <t>Tên biểu</t>
  </si>
  <si>
    <t>Biểu 03/CH</t>
  </si>
  <si>
    <t>Biểu 04/CH</t>
  </si>
  <si>
    <t>Diện tích chuyển mục đích sử dụng đất trong kỳ quy hoạch phân bổ đến từng đơn vị hành chính cấp xã của huyện Bàu Bàng</t>
  </si>
  <si>
    <t>Biểu 05/CH</t>
  </si>
  <si>
    <t>Diện tích đất chưa sử dụng đưa vào sử dụng trong kỳ quy hoạch phân bổ đến từng đơn vị hành chính cấp xã của huyện Bàu Bàng</t>
  </si>
  <si>
    <t>Kế hoạch sử dụng đất năm 2021 của huyện Bàu Bàng</t>
  </si>
  <si>
    <t>Kế hoạch chuyển mục đích sử dụng đất năm 2021 của huyện Bàu Bàng</t>
  </si>
  <si>
    <t>Kế hoạch thu hồi đất năm 2021 của huyện Bàu Bàng</t>
  </si>
  <si>
    <t>Kế hoạch đưa đất chưa sử dụng vào sử dụng năm 2021 của huyện Bàu Bàng</t>
  </si>
  <si>
    <t>Danh mục các công trình, dự án thực hiện trong năm 2021 của huyện Bàu Bàng</t>
  </si>
  <si>
    <t>Biểu 11/CH</t>
  </si>
  <si>
    <t>Diện tích, cơ cấu sử dụng đất các khu chức năng của huyện Bàu Bàng</t>
  </si>
  <si>
    <t>Biểu 12/CH</t>
  </si>
  <si>
    <t>Chu chuyển đất đai trong kỳ quy hoạch sử dụng đất 2021-2030 của huyện Bàu Bàng</t>
  </si>
  <si>
    <t>Chu chuyển đất đai trong kế hoạch sử dụng đất năm 2021 của huyện Bàu Bàng</t>
  </si>
  <si>
    <t>BIỂU 01/CH: HIỆN TRẠNG SỬ DỤNG ĐẤT NĂM 2020</t>
  </si>
  <si>
    <t>Lai
 Uyên</t>
  </si>
  <si>
    <t>BIỂU 02/CH: KẾT QUẢ THỰC HIỆN QUY HOẠCH SỬ DỤNG ĐẤT NĂM 2020</t>
  </si>
  <si>
    <t>cấp Tỉnh phân bổ</t>
  </si>
  <si>
    <t>cấp Huyện xác định, xác định bổ sung</t>
  </si>
  <si>
    <t>Đất SD cho hoạt động khoáng sản</t>
  </si>
  <si>
    <t>Đất cơ sở văn hóa</t>
  </si>
  <si>
    <t>Đất cơ sở y tế</t>
  </si>
  <si>
    <t>Đất  cơ sở giáo dục và đào tạo</t>
  </si>
  <si>
    <t>Đất cơ sở thể dục thể thao</t>
  </si>
  <si>
    <t>Đất XD trụ sở của tổ chức sự nghiệp</t>
  </si>
  <si>
    <t>KHU CHỨC NĂNG*</t>
  </si>
  <si>
    <t>Khu vực chuyên trồng lúa nước</t>
  </si>
  <si>
    <t>KVL</t>
  </si>
  <si>
    <t>Khu vực chuyên trồng cây công nghiệp lâu năm</t>
  </si>
  <si>
    <t>KVN</t>
  </si>
  <si>
    <t>Khu vực rừng phòng hộ</t>
  </si>
  <si>
    <t>KPH</t>
  </si>
  <si>
    <t>Khu vực rừng đặc dụng</t>
  </si>
  <si>
    <t>KDD</t>
  </si>
  <si>
    <t>Khu vực rừng sản xuất</t>
  </si>
  <si>
    <t>KSX</t>
  </si>
  <si>
    <t>KKN</t>
  </si>
  <si>
    <t>Khu đô thị - thương mại - dịch vụ</t>
  </si>
  <si>
    <t>KDV</t>
  </si>
  <si>
    <t>Khu du lịch</t>
  </si>
  <si>
    <t>KDL</t>
  </si>
  <si>
    <t>Khu ở, làng nghề, sản xuất phi nông nghiệp nông thôn</t>
  </si>
  <si>
    <t>KON</t>
  </si>
  <si>
    <t>(6)=(7)+...+(13)</t>
  </si>
  <si>
    <t>Khu vực công nghiệp, cụm công nghiệp</t>
  </si>
  <si>
    <t>Quy hoạch sử dụng đất đến năm 2030 của huyện Bàu Bàng, tỉnh Bình Dương</t>
  </si>
  <si>
    <t>Hiện trạng sử dụng đất năm 2020 của huyện Bàu Bàng, tỉnh Bình Dương</t>
  </si>
  <si>
    <t>HUYỆN BÀU BÀNG, TỈNH BÌNH DƯƠNG</t>
  </si>
  <si>
    <t>Điều chỉnh</t>
  </si>
  <si>
    <t>Cây 
Trường II</t>
  </si>
  <si>
    <t>Tổng
diện
 tích</t>
  </si>
  <si>
    <t>BIỂU 06/CH: KẾ HOẠCH SỬ DỤNG ĐẤT NĂM 2021</t>
  </si>
  <si>
    <t>BIỂU 08/CH: KẾ HOẠCH THU HỒI ĐẤT NĂM 2021</t>
  </si>
  <si>
    <t>BIỂU 09/CH: KẾ HOẠCH ĐƯA ĐẤT CHƯA SỬ DỤNG VÀO SỬ DỤNG NĂM 2021</t>
  </si>
  <si>
    <t xml:space="preserve"> HUYỆN BÀU BÀNG, TỈNH BÌNH DƯƠNG</t>
  </si>
  <si>
    <t>Biểu: 13/CH: CHU CHUYỂN ĐẤT ĐAI TRONG KẾ HOẠCH SỬ DỤNG ĐẤT NĂM 2021</t>
  </si>
  <si>
    <t>Chu chuyển đất đai đến năm 2021</t>
  </si>
  <si>
    <t>năm 2021</t>
  </si>
  <si>
    <t>HUYỆN BÀU BÀNG - TỈNH BÌNH DƯƠNG (Số liệu kiểm kê ngày 31/12/2019)</t>
  </si>
  <si>
    <t>Đánh giá kết quả thực hiện</t>
  </si>
  <si>
    <t>Ghi chú</t>
  </si>
  <si>
    <t xml:space="preserve">Chưa T.hiện, chuyển tiếp QH </t>
  </si>
  <si>
    <t>Không T.hiện, loại bỏ khỏi QH</t>
  </si>
  <si>
    <t>Trừ Văn Thố, Cây Trường II</t>
  </si>
  <si>
    <t>Tuyến đường nhà ông Dật - nhà ông Liệu khu phố Xà Mách (Nâng cấp bê tông xi măng)</t>
  </si>
  <si>
    <t>Tuyến đường LH 19 từ nhà ông Pho đến nhà ông Dũng (ấp Cầu Đôi)</t>
  </si>
  <si>
    <t>Tuyến đường LH 12 từ nhà ông Sang đến nhà ông Một (Nâng cấp BTXM, ấp Lai Khê)</t>
  </si>
  <si>
    <t>Tuyến đường LH 18 từ nhà ông Cương đến nhà ông Bình (ấp Cầu Đôi)</t>
  </si>
  <si>
    <t>Tân Hưng, Hưng Hòa</t>
  </si>
  <si>
    <t>Công trình trạm biến áp 110kV Cổng Xanh và đường dây đấu nối</t>
  </si>
  <si>
    <t>Tổng Công ty Điện lực Miền Nam</t>
  </si>
  <si>
    <t>Công văn số 1707/UBND-KT ngày 19/4/2019 của UBND tỉnh về việc thỏa thuận vị trí trạm biến áp 110kV Cổng Xanh và đường dây đấu nối</t>
  </si>
  <si>
    <t>Long Nguyên, Lai Hưng</t>
  </si>
  <si>
    <t>Công văn số 5823/UBND-KT ngày 14/11/2019 của UBND tỉnh về việc thỏa thuận vị trí TBA 110kV Thanh An và đường dây 110kV Thanh An - trạm 220kV Bến Cát</t>
  </si>
  <si>
    <t>Văn bản số 970/PCBD-KVVT ngày 20/3/2020 của công ty điện lực Bình Dương đề nghị thông qua HĐND tỉnh</t>
  </si>
  <si>
    <t xml:space="preserve">- </t>
  </si>
  <si>
    <t>Đường tạo lực Mỹ Phước - Bàu Bàng</t>
  </si>
  <si>
    <t>Tờ bản đồ 30, Lai Hưng;
Tờ bản đồ 43, Lai Uyên</t>
  </si>
  <si>
    <t>Ban Quản lý Đầu tư Xây dựng Tỉnh</t>
  </si>
  <si>
    <t>Quyết định số 717a/QĐ-UBND ngày 31/3/2016 của UBND tỉnh Bình Dương về việc phê duyệt dự án đầu tư giải phóng mặt bằng công trình đường tạo lực Mỹ Phước - Bàu Bàng (đoạn từ đường 7B đến KCN Bàu Bàng)</t>
  </si>
  <si>
    <t>Đường giao thông tuyến ông Hoàng - cầu Bến Than</t>
  </si>
  <si>
    <t>Thửa 46, Tờ bản đồ số 7</t>
  </si>
  <si>
    <t>Đã xây dựng xong, chưa cấp giấy chứng nhận; Dự kiến chuyển sang văn phòng ấp Long Thành do chuyển trường mầm non mới vào khu 8,6ha</t>
  </si>
  <si>
    <t xml:space="preserve">Diện tích đo lại: 5,7ha; UBND huyện đang trình UBND tỉnh về việc thu hồi đất của Viện Nghiên cứu cao su Việt Nam giao đất cho UBND xã </t>
  </si>
  <si>
    <t>Diện tích 2,24ha</t>
  </si>
  <si>
    <t>Đất công ty cao su, chưa cấp giấy chứng nhận; Đang tiến hành lập hồ sơ thu hồi đất, giao đất</t>
  </si>
  <si>
    <t>Các xã, 
thị trấn</t>
  </si>
  <si>
    <t>Nhà máy sản xuất nguyên vật liệu ngành dệt may</t>
  </si>
  <si>
    <t>Thửa 1399, tờ bản đồ 77</t>
  </si>
  <si>
    <t>Công ty TNHH Ánh Sao Mai</t>
  </si>
  <si>
    <t>Quyết định chủ trương đầu tư số  1800/UBND-KTN ngày 6/7/2020 của UBND tỉnh Bình Dương</t>
  </si>
  <si>
    <t>Dự án sản xuất thiết bị chăn nuôi công nghiệp và cho thuê nhà xưởng</t>
  </si>
  <si>
    <t>Tờ bản đồ 42</t>
  </si>
  <si>
    <t>Công ty TNHH Nông súc Trực Điền</t>
  </si>
  <si>
    <t>Quyết định chủ trương đầu tư số  2426/UBND-KTN ngày 24/8/2020 của UBND tỉnh Bình Dương</t>
  </si>
  <si>
    <t>Dự án dịch vụ logistics</t>
  </si>
  <si>
    <t>Thửa 305, tờ bản đồ 38</t>
  </si>
  <si>
    <t>Công ty TNHH nước tinh khiết Tây Nam bộ DANONI</t>
  </si>
  <si>
    <t>Quyết định chủ trương đầu tư số  2311/UBND-KTN ngày 17/8/2020 của UBND tỉnh Bình Dương</t>
  </si>
  <si>
    <t>Dự án đầu tư xây dựng cửa hàng xăng dầu của công ty TNHH Tư vấn Khảo sát và Thiết kế Xây dựng Khánh Ly</t>
  </si>
  <si>
    <t>Thửa 5, Tờ bản đồ 29</t>
  </si>
  <si>
    <t>Công ty TNHH Tư vấn Khảo sát và Thiết kế Xây dựng Khánh Ly</t>
  </si>
  <si>
    <t>Công văn số 4412//BGTVT ngày 9/9/2020 của UBND tỉnh v/v chấp thuận địa điểm đầu tư xây dựng cửa hàng xăng dầu</t>
  </si>
  <si>
    <t>Thửa đất số 127, 51, 48, 145, 47, 291, tờ bản đồ 24</t>
  </si>
  <si>
    <t>Công ty TNHH TM DVXD địa ốc An Lạc Việt Land</t>
  </si>
  <si>
    <t>Văn bản số 4935/UBND-KTN của UBND tỉnh Bình Dương ngày 30/9/2019 v/v chấp thuận cho đăng ký đầu tư dự án Khu nhà ở Thăng Long</t>
  </si>
  <si>
    <t>Đã có sổ</t>
  </si>
  <si>
    <t>Thửa đất 807, 940, tờ bản đồ 77</t>
  </si>
  <si>
    <t>CT CP VLXD Becamex</t>
  </si>
  <si>
    <t>Giấy phép khai thác khoáng sản số 175/GP-UBND ngày 7/8/2017 của UBND tỉnh Bình Dương</t>
  </si>
  <si>
    <t>Đang thực hiện; Đã đưa vào sử dụng, chưa cấp giấy chứng nhận</t>
  </si>
  <si>
    <t>Đang thực hiện; Chưa cấp giấy chứng nhận</t>
  </si>
  <si>
    <t>c</t>
  </si>
  <si>
    <t>DANH MỤC CÔNG TRÌNH, DỰ ÁN THỰC HIỆN TRONG NĂM 2021 HUYỆN BÀU BÀNG</t>
  </si>
  <si>
    <t>Nghị quyết số 16/NQ-HĐND ngày 14/8/2020 về dự kiến danh mục kế hoạch đầu tư công trung hạn giai đoạn 2021-2025</t>
  </si>
  <si>
    <t>Công trình đăng ký mới năm 2021</t>
  </si>
  <si>
    <t>Trụ sở xã đội xã Hưng Hòa</t>
  </si>
  <si>
    <t>Đang làm thủ tục cấp GCN QSDĐ</t>
  </si>
  <si>
    <t xml:space="preserve">Chuyển tiếp QH; Đăng ký mới KHSDĐ </t>
  </si>
  <si>
    <t>Chốt dân quân khu phố Cây Sắn</t>
  </si>
  <si>
    <t>Thửa 74, tờ bản đồ số 25</t>
  </si>
  <si>
    <t>Lấy quỹ đất VP KP Cây Sắn cũ; Đất công</t>
  </si>
  <si>
    <t>Đăng ký mới QH, KHSDĐ</t>
  </si>
  <si>
    <t>Trụ sở công an xã Hưng Hòa</t>
  </si>
  <si>
    <t>Trụ sở công an xã Trừ Văn Thố</t>
  </si>
  <si>
    <t>Thửa 117, tờ số 5</t>
  </si>
  <si>
    <t>Đất công</t>
  </si>
  <si>
    <t>Nhà làm việc của khối đoàn thể và bộ phận một cửa xã Long Nguyên</t>
  </si>
  <si>
    <t>Thửa 54, tờ bản đồ 29</t>
  </si>
  <si>
    <t>Ban Quản lý Dự án</t>
  </si>
  <si>
    <t>Lấy quỹ đất từ trung tâm văn hóa xã</t>
  </si>
  <si>
    <t>Hội trường UBND xã Trừ Văn Thố</t>
  </si>
  <si>
    <t>Thửa 1308, tờ bản đồ 87</t>
  </si>
  <si>
    <t>Ban Quản lý dự án</t>
  </si>
  <si>
    <t>Lấy quỹ đất trường THCS cũ</t>
  </si>
  <si>
    <t>Đăng ký mới</t>
  </si>
  <si>
    <t>Văn phòng khu phố Đồng Sổ</t>
  </si>
  <si>
    <t>Tờ 56</t>
  </si>
  <si>
    <t>Văn phòng ấp 1</t>
  </si>
  <si>
    <t>Thuộc một phần thửa 46, tờ bản đồ 28</t>
  </si>
  <si>
    <t>Đã có bản vẽ, chưa có sổ, đất c.ty c.su</t>
  </si>
  <si>
    <t>Văn phòng ấp 5</t>
  </si>
  <si>
    <t>Thuộc một phần thửa 9, tờ bản đồ 26</t>
  </si>
  <si>
    <t>Thửa 18, tờ bản đồ số 1</t>
  </si>
  <si>
    <t>Lấy quỹ đất cửa hàng Lai uyên; Đất công</t>
  </si>
  <si>
    <t>Khu vui chơi thể thao Yến Dương</t>
  </si>
  <si>
    <t>Thửa 1646, Tờ bản đồ 39</t>
  </si>
  <si>
    <t>Văn bản số 1741/UBND-KT ngày 26/5/2020 của UBND huyện Bàu Bàng v/v địa điểm xây dựng khu vui chơi thể thao Yến Dương của ông Trần Phi Thường</t>
  </si>
  <si>
    <t>Đang giải phóng mặt bằng, chưa cấp GCN QSDĐ</t>
  </si>
  <si>
    <t>Đăng ký mới KHSĐ 2021</t>
  </si>
  <si>
    <t>Tượng đài huyện Bàu Bàng</t>
  </si>
  <si>
    <t>Đất Becamex giao</t>
  </si>
  <si>
    <t>Mở rộng Trung tâm văn hóa xã Tân Hưng</t>
  </si>
  <si>
    <t>Chuyển tiếp QH, đăng ký mới KHSDĐ</t>
  </si>
  <si>
    <t>Khu nhà ở Thăng Long giai đoạn 2</t>
  </si>
  <si>
    <t>Các thửa 48, 51, 291, 1p47, 1p127, tờ bản đồ 24</t>
  </si>
  <si>
    <t>Công ty TNHH TM DV XD PT địa ốc Thuận Phát Land</t>
  </si>
  <si>
    <t>Khu vực Nông nghiệp ứng dụng công nghệ cao Nông trường Long Hòa (Tổng diện tích 138,62ha, Năm 2021: 67,37ha)</t>
  </si>
  <si>
    <t>Công ty TNHH MTV cao su Dầu Tiếng</t>
  </si>
  <si>
    <t>ĐH. 617 (QL. 13 - ĐT. 749A; Nâng cấp, mở rộng)</t>
  </si>
  <si>
    <t>QH vùng huyện</t>
  </si>
  <si>
    <t>Đường ĐH.619 nối dài (Giáp ĐH.619 - QL13 )</t>
  </si>
  <si>
    <t>Xây dựng đường ĐH 623 (chỉnh lại hướng tuyến)</t>
  </si>
  <si>
    <t>Lai Hưng
Long Nguyên</t>
  </si>
  <si>
    <t>Nâng cấp BTNN đường Bắc Bến Tượng (đường Lai Hưng 20 đoạn từ ngã 3 Văn phòng ấp Bến Tượng đến ngã ba đường láng nhựa Viện Nghiên cứu cao su)</t>
  </si>
  <si>
    <t>Đất công ty cao su thu hồi</t>
  </si>
  <si>
    <t>Nghị quyết số 17/NQ-HĐND ngày 14/8/2020 của HĐND huyện Bàu Bàng về dự kiến kế hoạch đầu tư công năm 2021</t>
  </si>
  <si>
    <t>Lai Uyên, 
Cây Trường II</t>
  </si>
  <si>
    <t>Lai Hưng, 
Lai Uyên, 
Trừ Văn Thố</t>
  </si>
  <si>
    <t>Ghi chú: * Không tổng hợp khi tính diện tích tự nhiên
                 - Hiện trạng sử dụng đất năm 2020 = Kết quả kiểm kê đất đai ngày 31/12/2019 + kết quả ước thực hiện năm 2020</t>
  </si>
  <si>
    <r>
      <t xml:space="preserve">SDĐ 2020 </t>
    </r>
    <r>
      <rPr>
        <b/>
        <vertAlign val="superscript"/>
        <sz val="10"/>
        <rFont val="Times New Roman"/>
        <family val="1"/>
      </rPr>
      <t>(1)</t>
    </r>
  </si>
  <si>
    <t>Giữa năm</t>
  </si>
  <si>
    <t>Cuối năm</t>
  </si>
  <si>
    <t>Đang thực hiện; Đã ban hành 416 thông báo thu hồi đất.</t>
  </si>
  <si>
    <t>Đã phê duyệt bồi thường 206/208 hồ sơ, đã chi trả tiền bồi thường, hỗ trợ và tái định cư 206/206 hồ sơ (đạt 100%) và đã bàn giao toàn bộ mặt bằng cho chủ đầu tư</t>
  </si>
  <si>
    <t>Đang thực hiện: Đã ban hành 70 thông báo thu hồi đất</t>
  </si>
  <si>
    <t xml:space="preserve">Đã chi trả tiền bồi thường, hỗ trợ 101/114 hồ sơ </t>
  </si>
  <si>
    <t>Đã ban hành 36 thông báo thu hồi đất</t>
  </si>
  <si>
    <t>Đã ban hành 210 thông báo thu hồi đất</t>
  </si>
  <si>
    <r>
      <t xml:space="preserve">KẾT QUẢ THỰC HIỆN DANH MỤC CÔNG TRÌNH, DỰ ÁN THỰC HIỆN KHSDĐ NĂM 2020 HUYỆN BÀU BÀNG
</t>
    </r>
    <r>
      <rPr>
        <sz val="12"/>
        <rFont val="Times New Roman"/>
        <family val="1"/>
      </rPr>
      <t>(Danh mục công trình trong năm kế hoạch 2020 theo Nghị quyết số 50/NQ-HĐND ngày 12/12/2019, Quyết định số 4092/QĐ-UBND ngày 31/12/2019; Nghị quyết số 18/NQ-HĐND ngày 20/07/2020, Quyết định số 2939/QĐ-UBND ngày 2/10/2020)</t>
    </r>
  </si>
  <si>
    <t xml:space="preserve">           (2) Kết quả thực hiện là kết quả của số liệu kiểm kê đất đai ngày 31/12/2019 và kết quả ước thực hiện năm 2020.</t>
  </si>
  <si>
    <t>Hiện trạng 2020</t>
  </si>
  <si>
    <t>Thửa 694, tờ số 14</t>
  </si>
  <si>
    <t>ODTk</t>
  </si>
  <si>
    <t>BIỂU 07/CH: KẾ HOẠCH CHUYỂN MỤC ĐÍCH SỬ DỤNG ĐẤT NĂM 2021</t>
  </si>
  <si>
    <t>Diện tích cuối kỳ năm 2021</t>
  </si>
  <si>
    <t>LẬP KẾ HOẠCH SỬ DỤNG ĐẤT</t>
  </si>
  <si>
    <t>Kết quả thực hiện kế hoạch sử dụng đất năm 2020 của huyện Bàu Bàng</t>
  </si>
  <si>
    <t>Lai Hưng, 
Lai Uyên</t>
  </si>
  <si>
    <t>Lai Hưng, 
Lai Uyên, 
Long Nguyên</t>
  </si>
  <si>
    <t>Diện tích tăng thêm
(ha)</t>
  </si>
  <si>
    <t>Đã 
thực hiện</t>
  </si>
  <si>
    <t>DANH MỤC CÔNG TRÌNH, DỰ ÁN  
ĐÃ THỰC HIỆN TRONG NĂM 2020 HUYỆN BÀU BÀNG</t>
  </si>
  <si>
    <t>Nguồn: (1) KH năm 2020 trích theo QĐ số 4092/QĐ-UBND ngày 31/12/2019 của UBND tỉnh Bình Dương v/v phê duyệt KHSDĐ năm 2020 huyện Bàu Bàng và QĐ số 2939/QĐ-UBND ngày 2/10/2020 của UBND tỉnh Bình Dương v/v bổ sung danh mục công trình dự án thu hồi đất, CMĐ SDĐ vào KHSDĐ năm 2020 huyện Bàu Bàng</t>
  </si>
  <si>
    <t>Quyết định số 3784/QĐ-UBND của UBND tỉnh
CV 173/TTg-KTN  ngày 28/01/2016 v/v điều chỉnh quy hoạch phát triển các khu công nghiệp tỉnh Bình Dương đến năm 2020</t>
  </si>
  <si>
    <t>Công văn số 1767/TTG-KTN ngày 06/10/2016 của Thủ tướng Chính phủ về chủ trương đầu tư dự án xây dựng và kinh doanh CSHT KCN Bàu Bàng mở rộng
CV 173/TTg-KTN  ngày 28/01/2016 v/v điều chỉnh quy hoạch phát triển các khu công nghiệp tỉnh Bình Dương đến năm 2020</t>
  </si>
  <si>
    <t>Thửa 43, 44, 45, Tờ bản đồ 42</t>
  </si>
  <si>
    <t>Thửa 164, tờ bản đồ 73</t>
  </si>
  <si>
    <t>Trường mầm non xã Trừ Văn Thố</t>
  </si>
  <si>
    <t>Một phần thửa số 312, tờ bản đồ 10</t>
  </si>
  <si>
    <t>Trung tâm Văn hóa Thể thao xã Long Nguyên (Khu 8,6ha)</t>
  </si>
  <si>
    <t>KCN và đô thị Bàu Bàng 
(Khu dân cư 5F)</t>
  </si>
  <si>
    <t>Tờ bản đồ 25</t>
  </si>
  <si>
    <t>Công trình chuyển tiếp từ KHSDĐ 2019</t>
  </si>
  <si>
    <t>Công trình chuyển tiếp từ KHSDĐ 2018</t>
  </si>
  <si>
    <t>Công trình chuyển tiếp từ KHSDĐ 2017</t>
  </si>
  <si>
    <t>Công trình chuyển tiếp từ KHSDĐ 2015</t>
  </si>
  <si>
    <t>Công trình chuyển tiếp từ KHSDĐ 2020</t>
  </si>
  <si>
    <t>DANH MỤC CÔNG TRÌNH, DỰ ÁN  
ĐANG THỰC HIỆN, CHUYỂN TIẾP SANG NĂM 2021 HUYỆN BÀU BÀNG</t>
  </si>
  <si>
    <t>DANH MỤC CÔNG TRÌNH, DỰ ÁN  
CHƯA THỰC HIỆN, CHUYỂN TIẾP SANG NĂM 2021 HUYỆN BÀU BÀNG</t>
  </si>
  <si>
    <t>TH</t>
  </si>
  <si>
    <t>Văn phòng ấp 3</t>
  </si>
  <si>
    <t>Năm đăng ký kế hoạch</t>
  </si>
  <si>
    <t>Xã,
thị trấn</t>
  </si>
  <si>
    <t>6.1</t>
  </si>
  <si>
    <t>Đất giáo dục: 6 công trình, dự án</t>
  </si>
  <si>
    <t>Thửa 158, tờ bản đồ 13</t>
  </si>
  <si>
    <t>Thửa 537, 538 tờ bản đồ 13</t>
  </si>
  <si>
    <t>Thửa 536, tờ bản đồ 13</t>
  </si>
  <si>
    <t>Khu dân cư Đồng Sổ (Khu 1: 35,66ha, khu 2: 20,7ha)</t>
  </si>
  <si>
    <t>Tờ bản đồ 43, 44</t>
  </si>
  <si>
    <t>Văn bản số 2653/UBND-KTN ngày 6/6/2019 của UBND tỉnh Bình Dương v/v chủ trương điều chỉnh quy hoạch chi tiết 1/500 dự án khu đô thị Royal Town, KP Đồng Sổ, TT. Lai Uyên</t>
  </si>
  <si>
    <t>Trường THCS Lai Uyên</t>
  </si>
  <si>
    <t>Thửa 1154, 1155, tờ bản đồ 50</t>
  </si>
  <si>
    <t>Công văn số 4996/UBND-KTN ngày 3/10/2020 của UBND tỉnh Bình Dương về việc chuyển đổi cơ cấu cây trồng của công ty TNHH MTV cao su Dầu Tiếng</t>
  </si>
  <si>
    <t>Công văn số 4937/UBND-KT ngày 6/10/2020 của UBND tỉnh Bình Dương vể việc triển khai thực hiện dự án thiết chế công đoàn tại KCN Bàu Bàng
Thông báo số 146/TB-UBND ngày 06/10/2017 của UBND tỉnh Bình Dương về việc đầu tư Trung tâm thể thao công nhân lao động</t>
  </si>
  <si>
    <t>Đường nam Bàu Bàng</t>
  </si>
  <si>
    <t>O NT</t>
  </si>
  <si>
    <t>Hiện trạng năm 2015</t>
  </si>
  <si>
    <t>Hiện trạng năm 2020</t>
  </si>
  <si>
    <t>Nguồn: (1) Điểu chỉnh QHSDĐ trích theo QĐ số 3816/QĐ-UBND ngày 28/12/2018 của UBND tỉnh Bình Dương v/v phê duyệt Điều chỉnh QHSDĐ đến năm 2020 huyện Bàu Bàng</t>
  </si>
  <si>
    <t xml:space="preserve">           (2) Kết quả thực hiện là kết quả của số liệu kiểm kê đất đai ngày 31/12/2019 và kết quả ước thực hiện năm 2020</t>
  </si>
  <si>
    <t>năm 2015</t>
  </si>
  <si>
    <t>Hiện trạng</t>
  </si>
  <si>
    <t>đã thực hiện</t>
  </si>
  <si>
    <t>theo quy hoạch</t>
  </si>
  <si>
    <t>theo</t>
  </si>
  <si>
    <t>quy hoạch</t>
  </si>
  <si>
    <t>So sánh KQ thực hiện</t>
  </si>
  <si>
    <t>Cao, thấp</t>
  </si>
  <si>
    <t>(7)-(6)</t>
  </si>
  <si>
    <t>(7)*/100/(6)</t>
  </si>
  <si>
    <t>Một phần thửa 73, tờ 7</t>
  </si>
  <si>
    <t>I</t>
  </si>
  <si>
    <t>Quốc lộ</t>
  </si>
  <si>
    <t>Quốc lộ 13 (Đoạn ranh thị xã Bến Cát - Ranh tỉnh Bình Phước)</t>
  </si>
  <si>
    <t>Đường tránh Mỹ Phước (Đoạn ranh thị xã Bến Cát - QL13; Mở mới)</t>
  </si>
  <si>
    <t>Đường Hồ Chí Minh (Đoạn từ ranh tỉnh Bình Phước - Ranh huyện Dầu Tiếng)</t>
  </si>
  <si>
    <t>Trừ Văn Thố
Cây Trường II</t>
  </si>
  <si>
    <t>Đường Hồ Chí Minh nhánh N2 (Đoạn từ đường tạo lực Mỹ Phước - Bàu Bàng - Ranh huyện Phú Giáo)</t>
  </si>
  <si>
    <t>Đường cao tốc Hồ Chí Minh - Thủ Dầu Một - Chơn Thành (Đoạn qua  xã Hưng Hòa (1,5km) - Đoạn qua TT. Lai Uyên (3,7km))</t>
  </si>
  <si>
    <t>Hưng Hòa
Lai Uyên</t>
  </si>
  <si>
    <t>Đường sắt Sài Gòn - Lộc Ninh</t>
  </si>
  <si>
    <t>Chiều dài</t>
  </si>
  <si>
    <t>Rộng đường ray: 1,435m</t>
  </si>
  <si>
    <t>Đường tỉnh</t>
  </si>
  <si>
    <t>ĐT. 741B (Đoạn 1: trùng với đường ĐT. 745A;  Đoạn 2: Từ nút giao ĐT. 745A đến  QL. 13; Mở rộng)</t>
  </si>
  <si>
    <t>ĐT. 745A (Vành đai 5: ĐT. 741 - Ranh huyện Dầu Tiếng; Mở rộng)</t>
  </si>
  <si>
    <t>ĐT. 745C (QL. 13 - Ranh huyện Dầu Tiếng; Mở rộng)</t>
  </si>
  <si>
    <t>ĐT. 749A (Ranh Tx. Bến Cát - Ranh huyện Dầu Tiếng; Mở rộng)</t>
  </si>
  <si>
    <t>ĐT. 750 (Ranh huyện Phú Giáo - Ranh huyện Dầu Tiếng; Mở rộng)</t>
  </si>
  <si>
    <t>Đường tạo lực Bắc Tân Uyên - Phú Giáo - Bàu Bàng (Ranh huyện Phú Giáo - Ranh huyện Dầu Tiếng; Mở rộng)</t>
  </si>
  <si>
    <t>Đường tạo lực Mỹ Phước - Bàu Bàng (Ranh Tx. Bến Cát - QL. 13)</t>
  </si>
  <si>
    <t>Đường trục Bắc - Nam 1 (Ranh Tx. Bến Cát - Ranh tỉnh Bình Phước; Mở mới)</t>
  </si>
  <si>
    <t>Đường Đông - Tây 1 (ĐH. 620 - Ranh huyện Dầu Tiếng; Mở mới)</t>
  </si>
  <si>
    <t>III</t>
  </si>
  <si>
    <t>Đường huyện</t>
  </si>
  <si>
    <t>ĐH. 607 (Ranh Tx. Bến Cát - ĐH. 620; Mở rộng)</t>
  </si>
  <si>
    <t>Nghị quyết số 17/NQ-HĐND ngày 14/8/2020 về dự kiến danh mục kế hoạch đầu tư công năm 2021</t>
  </si>
  <si>
    <t>ĐH. 613 (Đường Bàu Bàng - Tân Long; ĐT. 741B - Ranh huyện Phú Giáo; Nâng cấp, mở rộng)</t>
  </si>
  <si>
    <t>ĐH614</t>
  </si>
  <si>
    <t>ĐH. 615 (Đoạn từ ĐT. 749A - Ranh huyện Dầu Tiếng; Nâng cấp, mở rộng)</t>
  </si>
  <si>
    <t>Đường Long Nguyên - An Lập (Đoạn từ ĐH. 615 - Cầu An Lập; Nâng cấp, mở rộng)</t>
  </si>
  <si>
    <t>Đường vành đai Lai Khê (QL. 13 - ĐH. 619; Nâng cấp, mở rộng)</t>
  </si>
  <si>
    <t>ĐH. 618 (Đường Đồng Chèo; QL. 13 - ĐT. 741B; Nâng cấp, mở rộng)</t>
  </si>
  <si>
    <t>ĐH. 624 (QL. 13 TT. Lai Uyên - ĐH. 626; Nâng cấp, mở rộng)</t>
  </si>
  <si>
    <t>ĐH. 625 (Giao ĐT. 741 tại Chánh Phú Hòa - Giáp ranh Phú Giáo; Nâng cấp, mở rộng)</t>
  </si>
  <si>
    <t xml:space="preserve">Hưng Hòa </t>
  </si>
  <si>
    <t>ĐH. 626 (Giao đường DC của KCN Bàu Bàng - ĐT. 750; Nâng cấp, mở rộng)</t>
  </si>
  <si>
    <t>Đường vành đai Mỹ Phước (Giáp ranh Tx. Bến Cát - ĐH.601 vị trí gần cầu Đôi)</t>
  </si>
  <si>
    <t>Đường ven sông Đồng Sổ (Đầu đường vành đai Mỹ Phước - Giáp đường HCM nhánh N2)</t>
  </si>
  <si>
    <t>Đường ven sông ông Tề (ĐH.607 giáp ranh Bến Cát - ĐT.741B)</t>
  </si>
  <si>
    <t>Đường trục Bắc - Nam 2 (Giáp ranh Tx. Bến Cát (Vị trí nối vào tuyến đường vành đai Mỹ Phước) - Đường vành đai 5)</t>
  </si>
  <si>
    <t>Đường ĐH. 626 nối dài (Giáp nút giao ĐH.626 và ĐT.750 - Giáp ranh tỉnh Bình Phước)</t>
  </si>
  <si>
    <t>Đường Đông - Tây 2 (QL13 - Giáp đường trục Bắc - Nam 1)</t>
  </si>
  <si>
    <t>Đường Đông - Tây 3 (ĐH.620 nối dài - Đường Bắc - Nam 4)</t>
  </si>
  <si>
    <t>Đường ven kênh Phước Hòa (Giáp ranh huyện Phú Giáo - Giáp ranh huyện Dầu Tiếng)</t>
  </si>
  <si>
    <t>Trừ Văn Thố,
Cây Trường II</t>
  </si>
  <si>
    <t>Đường ven suối Ông Chài, suối Bà Tứ (Giáp đường Bắc Nam 1 phát triển dọc suối ông Chài, suối Bà Tứ - Giáp đường Bắc Nam 1)</t>
  </si>
  <si>
    <t>Đường gom dọc theo hành lang đường sắt (Giáp đường Bắc Tân Uyên - Phú Giáo - Bàu Bàng - Ranh tỉnh Bình Phước)</t>
  </si>
  <si>
    <t>Đường Long Nguyên An Lập nhánh 1 (Giáp đường Long Nguyên An Lập - Giáp đường ven sông Thị Tính)</t>
  </si>
  <si>
    <t>Đường ĐH.619 Nhánh 1 (Đầu từ đường ĐH.619 - Đường ven sông Thị Tính)</t>
  </si>
  <si>
    <t>Đường ĐH.619 Nhánh 2 (Đầu từ đường ĐH.619 - Giáp ranh Bến Cát kết nối đường ĐT.748)</t>
  </si>
  <si>
    <t>Đường Bắc Nam 5 (Giáp đường ven suối Đồng Sổ - ĐT.745C)</t>
  </si>
  <si>
    <t>Đường ven suối Đồng Cò (Đường Bắc - Nam 5 - Giáp đường vành đai 5)</t>
  </si>
  <si>
    <t>Đường ĐH.620 nhánh 1 (ĐH.620   - QL13)</t>
  </si>
  <si>
    <t>Đường ven sông Thị Tính (Giao ĐT.749A - Giáp Ranh huyện Dầu Tiếng)</t>
  </si>
  <si>
    <t>Mở rộng hai tuyến đường khu vực chợ Lai Uyên</t>
  </si>
  <si>
    <t>Lai Hưng
Lai Uyên</t>
  </si>
  <si>
    <t>Mở mới đường Tây Quốc lộ 13</t>
  </si>
  <si>
    <t>Bến xe Bàu Bàng (trục vành đai 5, giáp đường MP-Bàu Bàng)</t>
  </si>
  <si>
    <t>Các tuyến giao thông nông thôn (các tuyến nâng cấp, mở rộng, mở mới)</t>
  </si>
  <si>
    <t xml:space="preserve"> IV</t>
  </si>
  <si>
    <t>BIỂU 03/CH: CHU CHUYỂN ĐẤT PHI NÔNG NGHIỆP</t>
  </si>
  <si>
    <t>Tân Hưng,
 Lai Uyên, 
Trừ Văn Thố</t>
  </si>
  <si>
    <t>Cây Trường II
Lai Uyên
Long Nguyên
Lai Hưng</t>
  </si>
  <si>
    <t>Lai Uyên,
Trừ Văn Thố</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</si>
  <si>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</si>
  <si>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</si>
  <si>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</si>
  <si>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</si>
  <si>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</si>
  <si>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</si>
  <si>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</si>
  <si>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</si>
  <si>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</si>
  <si>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</si>
  <si>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</si>
  <si>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</si>
  <si>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</si>
  <si>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</si>
  <si>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</si>
  <si>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</si>
  <si>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</si>
  <si>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</si>
  <si>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</si>
  <si>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</si>
  <si>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</si>
  <si>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</si>
  <si>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</si>
  <si>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</si>
  <si>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</si>
  <si>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</si>
  <si>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</si>
  <si>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</si>
  <si>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</si>
  <si>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</si>
  <si>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</si>
  <si>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Diện tích 
tăng thêm
(ha)</t>
  </si>
  <si>
    <t>Trung tâm Văn hóa Thể thao huyện Bàu Bàng</t>
  </si>
  <si>
    <t>Trung tâm Văn hóa Thể thao xã Hưng Hòa</t>
  </si>
  <si>
    <t>Phụ lục 1.1: Danh mục các công trình dự án trong quy hoạch sử dụng đất đến năm 2030 huyện Bàu Bàng</t>
  </si>
  <si>
    <t>Phụ lục 1.2: Danh mục công trình, dự án đất giao thông đến năm 2030 huyện Bàu Bàng</t>
  </si>
  <si>
    <t>35</t>
  </si>
  <si>
    <t>Đường song hành ĐT 741B (nối KCN Tân Bình mở rộng)</t>
  </si>
  <si>
    <t>Năm 2015 (ha)</t>
  </si>
  <si>
    <t>Quy hoạch 2030</t>
  </si>
  <si>
    <t xml:space="preserve">Quy hoạch 2030 </t>
  </si>
  <si>
    <t>Thửa 219, tờ 23</t>
  </si>
  <si>
    <t>Tân Hưng
Hưng Hòa</t>
  </si>
  <si>
    <t>Phụ lục 2: DANH MỤC CÁC CÔNG TRÌNH, DỰ ÁN ĐẤT GIAO THÔNG
 TRONG QUY HOẠCH SỬ DỤNG ĐẤT ĐẾN NĂM 2030 HUYỆN BÀU BÀNG</t>
  </si>
  <si>
    <t>Đường bìa lô ấp 2,3,4</t>
  </si>
  <si>
    <t>Đường bìa lô ấp 1</t>
  </si>
  <si>
    <t>Đường bìa lô ấp 5</t>
  </si>
  <si>
    <t>Đường Tây quốc lộ 13 (ĐT 750 - Ranh tỉnh Bình Phước)</t>
  </si>
  <si>
    <t>Các tuyến đường bìa lô giáp khu dân cư ấp 1 (Đoạn phía Đông lô 32 nông trường cao su Hưng Hòa đến cuối lô 32; Đoạn tiếp giáp phía Tây 50A và phía nam lô 31 NTCS; Đoạn tiếp giáp phía Đông và Nam lô 51; phía nam các lô 52,53,54; phía đông và nam lô 61; phía đông lô 66,49 (NTCCS Hưng Hòa)</t>
  </si>
  <si>
    <t>Các tuyến đường bìa lô giáp khu dân cư ấp 2 (Đoạn phía Tây lô 18 từ đất ông Hoàng Xuân Chung đến đất ông Nguyễn Văn Sơn; Đoạn phía Tây lô 19 NTCS Hưng Hòa từ đất ông Hoàng Xuân Vinh đến đất ông Nguyễn Văn Lâm)</t>
  </si>
  <si>
    <t>Các tuyến đường bìa lô giáp khu dân cư ấp 3 (Đoạn phía Tây lô 19 NTCS Hưng Hòa từ đất ông Nguyễn Văn Lâm đến đất ông Hoàng Xuân Mạnh; phía tây lô 16 NTCS Hưng Hòa từ đất ông Lê Văn Thế đến đất bà Trần Thị Tuyết; Đoạn phía Tây lô 16 NTCS Hưng Hòa từ đất bà Trần Thị Tuyết đến đất bà Lê Thị Huê)</t>
  </si>
  <si>
    <t>Các tuyến đường bìa lô giáp khu dân cư ấp 5 (Đoạn phía Bắc lô 14 NTCS Hưng Hòa đạon từ đất ông Ngô Thế Minh đến đất bà Đỗ Thị Hội; Đoạn phía Đông lô 14 và phía Bắc lô 23 NTCS Hưng Hòa từ nhà ông Nguyễn Văn Hiền đến đất ông Lê Văn Chiến)</t>
  </si>
  <si>
    <t>Các tuyến đường bìa lô giáp khu dân cư ấp 6 (Đoạn phía Đông lô 12 và phía Nam lô số 2 NTCS Tân Hưng đoạn từ đất ông Phạm Văn Trọng đến đất ông Mai Hồng Cần; Đoạn phía Tây lô 11 từ đất ông Nguyễn Văn Ưng đến đất bà Huỳnh Lệ Phương)</t>
  </si>
  <si>
    <t>Mở mới</t>
  </si>
  <si>
    <t>Nâng cấp, mở rộng</t>
  </si>
  <si>
    <t>Hưng Hòa, Lai Uyên</t>
  </si>
  <si>
    <t>Tân Hưng, Lai Uyên, Trừ Văn Thố</t>
  </si>
  <si>
    <t>DT
 quy hoạch
(ha)</t>
  </si>
  <si>
    <t>Lai Hưng, Lai Uyên, Trừ Văn Thố</t>
  </si>
  <si>
    <t>Cây Trường II, Lai Uyên, 
Long Nguyên, Lai Hưng</t>
  </si>
  <si>
    <t>Long Nguyên, Lai Uyên</t>
  </si>
  <si>
    <t>Lai Hưng, Lai Uyên</t>
  </si>
  <si>
    <t>esv</t>
  </si>
  <si>
    <t>Lai Hưng, Hưng Hòa</t>
  </si>
  <si>
    <t>Lai Uyên, Trừ Văn Thố</t>
  </si>
  <si>
    <t>Tân Hưng, Lai Uyên</t>
  </si>
  <si>
    <t>TVT, Cây Trường II</t>
  </si>
  <si>
    <t>ĐH. 619 (ĐT. 749A tại ngã 3 Lâm Trường - Giao ĐT. 749A gần UBND xã Long Nguyên)</t>
  </si>
  <si>
    <t>ĐH. 620 (Đường Bến Tượng; QL. 13 tại ngã 3 Bến Tượng - Giao ĐH. 605 tại ngã 3 Cuaroquet)</t>
  </si>
  <si>
    <t>Địa điểm 
(Xã, thị trấn)</t>
  </si>
  <si>
    <t>Đường từ QL 13 (nhà bà Lệ) Lai Khê giáp đường ĐH 617 (ông Hiền ấp Cầu Sắt)</t>
  </si>
  <si>
    <t xml:space="preserve">Tuyến đường nối Mỹ Phước- Bàu Bàng đến đường Vành Đai Bắc Bến Cát - Bàu Bàng </t>
  </si>
  <si>
    <t>Nâng cấp BTNN đường Bắc Bến Tượng</t>
  </si>
  <si>
    <t>Công viên Bằng Lăng</t>
  </si>
  <si>
    <t>S KC</t>
  </si>
  <si>
    <t>Đất công ty cao su, chưa cấp giấy chứng nhận</t>
  </si>
  <si>
    <t>T MD</t>
  </si>
  <si>
    <t>Nghị quyết số 55/NQ-HĐND ngày 17/12/2020 của HĐND huyện Bàu Bàng về kế hoạch đầu tư công năm 2021</t>
  </si>
  <si>
    <t>Nghị quyết số 53/NQ-HĐND ngày 17/12/2020 của HĐND huyện Bàu Bàng về kế hoạch đầu tư công trung hạn giai đoạn 2021 - 2025</t>
  </si>
  <si>
    <t>Nghị quyết số 53/NQ-HĐND ngày 17/12/2020 của HĐND huyện Bàu Bàng về kế hoạch đầu tư công trung hạn giai đoạn 2021 - 2025
Quyết định số 2081/QĐ-UBND ngày 30/7/2018 của UBND tỉnh Bình Dương v/v giao chỉ tiêu Kế hoạch điều chỉnh đầu tư công năm 2018</t>
  </si>
  <si>
    <t>Lộ ra 110KV trạm 220 kV Lai Uyên</t>
  </si>
  <si>
    <t>BIỂU 02/CH: KẾT QUẢ THỰC HIỆN KẾ HOẠCH SỬ DỤNG ĐẤT NĂM 2020</t>
  </si>
  <si>
    <t xml:space="preserve">Chưa T.hiện, chuyển tiếp KH </t>
  </si>
  <si>
    <t>Chưa T.hiện, loại bỏ khỏi KH</t>
  </si>
  <si>
    <t>O DT</t>
  </si>
  <si>
    <t>DANH MỤC CÔNG TRÌNH, DỰ ÁN  
LOẠI BỎ KHỎI KẾ HOẠCH SỬ DỤNG ĐẤT NĂM 2021 HUYỆN BÀU BÀNG</t>
  </si>
  <si>
    <t>Phụ lục 1.1: Đánh giá kết quả thực hiện danh mục công trình, dự án trong năm kế hoạch 2020 huyện Bàu Bàng</t>
  </si>
  <si>
    <t>Phụ lục 1.2: Danh mục công trình, dự án đã thực hiện trong năm kế hoạch 2020 huyện Bàu Bàng</t>
  </si>
  <si>
    <t>Phụ lục 1.3: Danh mục công trình, dự án đang thực hiện, chuyển tiếp sang kế hoạch năm 2021 huyện Bàu Bàng</t>
  </si>
  <si>
    <t>Phụ lục 1.4: Danh mục công trình, dự án chưa thực hiện, chuyển tiếp sang kế hoạch năm 2021 huyện Bàu Bàng</t>
  </si>
  <si>
    <t>Phụ lục 1.5: Danh mục công trình, dự án loại bỏ khỏi kế hoạch năm 2021 huyện Bàu Bàng</t>
  </si>
  <si>
    <t>Phụ lục 1.2</t>
  </si>
  <si>
    <t>Phụ lục 1.3</t>
  </si>
  <si>
    <t>Phụ lục 1.4</t>
  </si>
  <si>
    <t>Phụ lục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</si>
</sst>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quot;\&quot;\-#,##0"/>
    <numFmt numFmtId="165" formatCode="_-* #,##0_-;\-* #,##0_-;_-* &quot;-&quot;_-;_-@_-"/>
    <numFmt numFmtId="166" formatCode="_ * #,##0_)\ _$_ ;_ * \(#,##0\)\ _$_ ;_ * &quot;-&quot;_)\ _$_ ;_ @_ "/>
    <numFmt numFmtId="167" formatCode="_ * ###,0&quot;.&quot;00_)\ _$_ ;_ * \(###,0&quot;.&quot;00\)\ _$_ ;_ * &quot;-&quot;??_)\ _$_ ;_ @_ "/>
    <numFmt numFmtId="168" formatCode="_ * ###,0&quot;.&quot;00_)\ &quot;$&quot;_ ;_ * \(###,0&quot;.&quot;00\)\ &quot;$&quot;_ ;_ * &quot;-&quot;??_)\ &quot;$&quot;_ ;_ @_ "/>
    <numFmt numFmtId="169" formatCode="###,0&quot;.&quot;00%\ ;[Red]\-###,0&quot;.&quot;00%\ "/>
    <numFmt numFmtId="170" formatCode="_ * #,##0_ ;_ * &quot;\&quot;&quot;\&quot;&quot;\&quot;&quot;\&quot;&quot;\&quot;&quot;\&quot;&quot;\&quot;&quot;\&quot;&quot;\&quot;&quot;\&quot;&quot;\&quot;&quot;\&quot;\-#,##0_ ;_ * &quot;-&quot;_ ;_ @_ "/>
    <numFmt numFmtId="171" formatCode="_ &quot;\&quot;* ###,0&quot;.&quot;00_ ;_ &quot;\&quot;* &quot;\&quot;&quot;\&quot;&quot;\&quot;&quot;\&quot;&quot;\&quot;&quot;\&quot;&quot;\&quot;&quot;\&quot;&quot;\&quot;&quot;\&quot;&quot;\&quot;&quot;\&quot;\-###,0&quot;.&quot;00_ ;_ &quot;\&quot;* &quot;-&quot;??_ ;_ @_ "/>
    <numFmt numFmtId="172" formatCode="_ * ###,0&quot;.&quot;00_ ;_ * &quot;\&quot;&quot;\&quot;&quot;\&quot;&quot;\&quot;&quot;\&quot;&quot;\&quot;&quot;\&quot;&quot;\&quot;&quot;\&quot;&quot;\&quot;&quot;\&quot;&quot;\&quot;\-###,0&quot;.&quot;00_ ;_ * &quot;-&quot;??_ ;_ @_ "/>
    <numFmt numFmtId="173" formatCode="&quot;\&quot;#,##0;&quot;\&quot;&quot;\&quot;&quot;\&quot;&quot;\&quot;&quot;\&quot;&quot;\&quot;&quot;\&quot;&quot;\&quot;&quot;\&quot;&quot;\&quot;&quot;\&quot;&quot;\&quot;&quot;\&quot;&quot;\&quot;\-#,##0"/>
    <numFmt numFmtId="174" formatCode="&quot;\&quot;#,##0;[Red]&quot;\&quot;&quot;\&quot;&quot;\&quot;&quot;\&quot;&quot;\&quot;&quot;\&quot;&quot;\&quot;&quot;\&quot;&quot;\&quot;&quot;\&quot;&quot;\&quot;&quot;\&quot;&quot;\&quot;&quot;\&quot;\-#,##0"/>
    <numFmt numFmtId="175" formatCode="&quot;\&quot;###,0&quot;.&quot;00;&quot;\&quot;&quot;\&quot;&quot;\&quot;&quot;\&quot;&quot;\&quot;&quot;\&quot;&quot;\&quot;&quot;\&quot;&quot;\&quot;&quot;\&quot;&quot;\&quot;&quot;\&quot;&quot;\&quot;&quot;\&quot;\-###,0&quot;.&quot;00"/>
    <numFmt numFmtId="176" formatCode="##,###.##"/>
    <numFmt numFmtId="177" formatCode="\$#,##0\ ;\(\$#,##0\)"/>
    <numFmt numFmtId="178" formatCode="dd\-mm\-yy"/>
    <numFmt numFmtId="179" formatCode="_(* #,##0.00_);_(* \(#,##0.00\);_(* \-??_);_(@_)"/>
    <numFmt numFmtId="180" formatCode="#,###"/>
    <numFmt numFmtId="181" formatCode="#,##0\ &quot;$&quot;_);[Red]\(#,##0\ &quot;$&quot;\)"/>
    <numFmt numFmtId="182" formatCode="&quot;$&quot;###,0&quot;.&quot;00_);[Red]\(&quot;$&quot;###,0&quot;.&quot;00\)"/>
    <numFmt numFmtId="183" formatCode="_ * #,##0.00_ ;_ * &quot;\&quot;&quot;\&quot;\-#,##0.00_ ;_ * &quot;-&quot;??_ ;_ @_ "/>
    <numFmt numFmtId="184" formatCode="_ &quot;\&quot;* #,##0_ ;_ &quot;\&quot;* &quot;\&quot;&quot;\&quot;&quot;\&quot;&quot;\&quot;&quot;\&quot;&quot;\&quot;&quot;\&quot;&quot;\&quot;&quot;\&quot;&quot;\&quot;&quot;\&quot;&quot;\&quot;&quot;\&quot;&quot;\&quot;\-#,##0_ ;_ &quot;\&quot;* &quot;-&quot;_ ;_ @_ "/>
    <numFmt numFmtId="185" formatCode="_-* #,##0\ _F_-;\-* #,##0\ _F_-;_-* &quot;-&quot;\ _F_-;[Red]_-@_-"/>
    <numFmt numFmtId="186" formatCode="#,##0.00\ &quot;F&quot;;[Red]\-#,##0.00\ &quot;F&quot;"/>
    <numFmt numFmtId="187" formatCode="\ \ \-\ @"/>
    <numFmt numFmtId="188" formatCode="&quot;\&quot;###,0&quot;.&quot;00;[Red]&quot;\&quot;&quot;\&quot;&quot;\&quot;&quot;\&quot;&quot;\&quot;&quot;\&quot;&quot;\&quot;&quot;\&quot;&quot;\&quot;&quot;\&quot;&quot;\&quot;&quot;\&quot;&quot;\&quot;&quot;\&quot;\-###,0&quot;.&quot;00"/>
    <numFmt numFmtId="189" formatCode="_ &quot;\&quot;* #,##0_ ;_ &quot;\&quot;* &quot;\&quot;&quot;\&quot;&quot;\&quot;&quot;\&quot;&quot;\&quot;&quot;\&quot;&quot;\&quot;&quot;\&quot;&quot;\&quot;&quot;\&quot;&quot;\&quot;&quot;\&quot;&quot;\&quot;\-#,##0_ ;_ &quot;\&quot;* &quot;-&quot;_ ;_ @_ "/>
    <numFmt numFmtId="190" formatCode="_-* #,##0\ &quot;F&quot;_-;\-* #,##0\ &quot;F&quot;_-;_-* &quot;-&quot;\ &quot;F&quot;_-;_-@_-"/>
    <numFmt numFmtId="191" formatCode="_-* ###,0&quot;.&quot;00_-;\-* ###,0&quot;.&quot;00_-;_-* &quot;-&quot;??_-;_-@_-"/>
    <numFmt numFmtId="192" formatCode="_-&quot;$&quot;* #,##0_-;\-&quot;$&quot;* #,##0_-;_-&quot;$&quot;* &quot;-&quot;_-;_-@_-"/>
    <numFmt numFmtId="193" formatCode="_-&quot;$&quot;* ###,0&quot;.&quot;00_-;\-&quot;$&quot;* ###,0&quot;.&quot;00_-;_-&quot;$&quot;* &quot;-&quot;??_-;_-@_-"/>
    <numFmt numFmtId="194" formatCode="#,##0\ &quot;F&quot;;[Red]\-#,##0\ &quot;F&quot;"/>
    <numFmt numFmtId="195" formatCode="#,##0.00\ &quot;F&quot;;\-#,##0.00\ &quot;F&quot;"/>
    <numFmt numFmtId="196" formatCode="&quot;\&quot;#,##0;&quot;\&quot;&quot;\&quot;&quot;\&quot;&quot;\&quot;&quot;\&quot;&quot;\&quot;&quot;\&quot;\-#,##0"/>
    <numFmt numFmtId="197" formatCode="0.000"/>
    <numFmt numFmtId="198" formatCode="_ * #,##0.00_ ;_ * \-#,##0.00_ ;_ * &quot;-&quot;_ ;_ @_ "/>
    <numFmt numFmtId="199" formatCode="_ &quot;\&quot;* #,##0_ ;_ &quot;\&quot;* \-#,##0_ ;_ &quot;\&quot;* &quot;-&quot;_ ;_ @_ "/>
    <numFmt numFmtId="200" formatCode="_ &quot;\&quot;* #,##0.00_ ;_ &quot;\&quot;* \-#,##0.00_ ;_ &quot;\&quot;* &quot;-&quot;??_ ;_ @_ "/>
    <numFmt numFmtId="201" formatCode="&quot;$&quot;#,##0;[Red]\-&quot;$&quot;#,##0"/>
    <numFmt numFmtId="202" formatCode="#,##0.0000"/>
    <numFmt numFmtId="203" formatCode="_(* #,##0_);_(* \(#,##0\);_(* &quot;-&quot;??_);_(@_)"/>
    <numFmt numFmtId="204" formatCode="0.00;[Red]0.00"/>
    <numFmt numFmtId="205" formatCode="0;[Red]0"/>
    <numFmt numFmtId="206" formatCode="#,##0;[Red]#,##0"/>
  </numFmts>
  <fonts count="108">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2"/>
      <name val="Times New Roman"/>
      <family val="1"/>
    </font>
    <font>
      <sz val="10"/>
      <name val="Arial"/>
      <family val="2"/>
    </font>
    <font>
      <b/>
      <sz val="14"/>
      <name val="Times New Roman"/>
      <family val="1"/>
    </font>
    <font>
      <b/>
      <sz val="12"/>
      <name val="Times New Roman"/>
      <family val="1"/>
    </font>
    <font>
      <sz val="10"/>
      <name val="Arial"/>
      <family val="2"/>
    </font>
    <font>
      <sz val="10"/>
      <name val="Times New Roman"/>
      <family val="1"/>
    </font>
    <font>
      <sz val="12"/>
      <name val=".VnTime"/>
      <family val="2"/>
    </font>
    <font>
      <sz val="10"/>
      <name val=".VnArial"/>
      <family val="2"/>
    </font>
    <font>
      <sz val="10"/>
      <name val="?? ??"/>
      <family val="1"/>
      <charset val="136"/>
    </font>
    <font>
      <sz val="12"/>
      <name val="????"/>
      <charset val="136"/>
    </font>
    <font>
      <sz val="11"/>
      <name val="??"/>
      <family val="3"/>
      <charset val="129"/>
    </font>
    <font>
      <sz val="12"/>
      <name val="Courier"/>
      <family val="3"/>
    </font>
    <font>
      <sz val="12"/>
      <name val="???"/>
      <family val="1"/>
      <charset val="129"/>
    </font>
    <font>
      <sz val="11"/>
      <name val="–¾’©"/>
      <family val="1"/>
      <charset val="128"/>
    </font>
    <font>
      <b/>
      <u/>
      <sz val="10"/>
      <name val="VNI-Times"/>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1"/>
      <name val=".VnArial"/>
      <family val="2"/>
    </font>
    <font>
      <sz val="12"/>
      <name val="¹UAAA¼"/>
      <family val="3"/>
      <charset val="129"/>
    </font>
    <font>
      <sz val="12"/>
      <name val="Tms Rmn"/>
    </font>
    <font>
      <sz val="11"/>
      <name val="µ¸¿ò"/>
      <charset val="129"/>
    </font>
    <font>
      <b/>
      <sz val="10"/>
      <name val="Helv"/>
      <family val="2"/>
    </font>
    <font>
      <b/>
      <sz val="8"/>
      <color indexed="12"/>
      <name val="Arial"/>
      <family val="2"/>
    </font>
    <font>
      <sz val="8"/>
      <color indexed="8"/>
      <name val="Arial"/>
      <family val="2"/>
    </font>
    <font>
      <sz val="11"/>
      <name val="VNbook-Antiqua"/>
      <family val="2"/>
    </font>
    <font>
      <sz val="10"/>
      <color indexed="8"/>
      <name val="Arial"/>
      <family val="2"/>
    </font>
    <font>
      <b/>
      <sz val="11"/>
      <name val="VNI-Helve"/>
    </font>
    <font>
      <sz val="10"/>
      <name val="VNI-Times"/>
    </font>
    <font>
      <sz val="10"/>
      <color indexed="8"/>
      <name val="MS Sans Serif"/>
      <family val="2"/>
    </font>
    <font>
      <sz val="10"/>
      <name val="Helv"/>
    </font>
    <font>
      <sz val="8"/>
      <name val="Arial"/>
      <family val="2"/>
    </font>
    <font>
      <sz val="14"/>
      <name val=".VnTime"/>
      <family val="2"/>
    </font>
    <font>
      <b/>
      <sz val="12"/>
      <name val="Helv"/>
      <family val="2"/>
    </font>
    <font>
      <b/>
      <sz val="12"/>
      <name val="Arial"/>
      <family val="2"/>
    </font>
    <font>
      <b/>
      <sz val="10"/>
      <name val=".VnTime"/>
      <family val="2"/>
    </font>
    <font>
      <sz val="10"/>
      <name val="Times New Roman"/>
      <family val="1"/>
    </font>
    <font>
      <sz val="10"/>
      <name val="MS Sans Serif"/>
      <family val="2"/>
    </font>
    <font>
      <b/>
      <sz val="11"/>
      <name val="Helv"/>
      <family val="2"/>
    </font>
    <font>
      <sz val="10"/>
      <name val=".VnAvant"/>
      <family val="2"/>
    </font>
    <font>
      <sz val="12"/>
      <name val="Arial"/>
      <family val="2"/>
    </font>
    <font>
      <b/>
      <sz val="10"/>
      <name val="VNI-Times"/>
    </font>
    <font>
      <sz val="7"/>
      <name val="Small Fonts"/>
      <family val="2"/>
    </font>
    <font>
      <sz val="12"/>
      <name val="바탕체"/>
      <family val="1"/>
      <charset val="129"/>
    </font>
    <font>
      <sz val="14"/>
      <name val="Times New Roman"/>
      <family val="1"/>
    </font>
    <font>
      <sz val="11"/>
      <name val="VNI-Times"/>
    </font>
    <font>
      <sz val="13"/>
      <name val=".VnTime"/>
      <family val="2"/>
    </font>
    <font>
      <sz val="10"/>
      <name val="Helv"/>
      <family val="2"/>
    </font>
    <font>
      <b/>
      <sz val="11"/>
      <name val="Times New Roman"/>
      <family val="1"/>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0"/>
      <name val=" "/>
      <family val="1"/>
      <charset val="136"/>
    </font>
    <font>
      <sz val="14"/>
      <name val="뼻뮝"/>
      <family val="3"/>
      <charset val="129"/>
    </font>
    <font>
      <sz val="12"/>
      <name val="뼻뮝"/>
      <family val="1"/>
      <charset val="129"/>
    </font>
    <font>
      <sz val="9"/>
      <name val="Arial"/>
      <family val="2"/>
    </font>
    <font>
      <sz val="8"/>
      <name val="Times New Roman"/>
      <family val="1"/>
    </font>
    <font>
      <sz val="9"/>
      <name val="Times New Roman"/>
      <family val="1"/>
    </font>
    <font>
      <b/>
      <sz val="13"/>
      <name val="Times New Roman"/>
      <family val="1"/>
    </font>
    <font>
      <b/>
      <sz val="18"/>
      <name val="Times New Roman"/>
      <family val="1"/>
    </font>
    <font>
      <b/>
      <sz val="15"/>
      <name val="Times New Roman"/>
      <family val="1"/>
    </font>
    <font>
      <b/>
      <sz val="10"/>
      <name val="Times New Roman"/>
      <family val="1"/>
    </font>
    <font>
      <sz val="10"/>
      <color indexed="12"/>
      <name val="Times New Roman"/>
      <family val="1"/>
    </font>
    <font>
      <i/>
      <sz val="10"/>
      <name val="Times New Roman"/>
      <family val="1"/>
    </font>
    <font>
      <sz val="10"/>
      <color indexed="10"/>
      <name val="Times New Roman"/>
      <family val="1"/>
    </font>
    <font>
      <b/>
      <sz val="10"/>
      <color indexed="10"/>
      <name val="Times New Roman"/>
      <family val="1"/>
    </font>
    <font>
      <sz val="7"/>
      <name val="Times New Roman"/>
      <family val="1"/>
    </font>
    <font>
      <sz val="11"/>
      <color theme="1"/>
      <name val="Calibri"/>
      <family val="2"/>
      <scheme val="minor"/>
    </font>
    <font>
      <sz val="11"/>
      <name val="Times New Roman"/>
      <family val="1"/>
    </font>
    <font>
      <sz val="12"/>
      <color theme="1"/>
      <name val="Times New Roman"/>
      <family val="1"/>
    </font>
    <font>
      <b/>
      <sz val="12"/>
      <color theme="1"/>
      <name val="Times New Roman"/>
      <family val="1"/>
    </font>
    <font>
      <i/>
      <sz val="9"/>
      <name val="Times New Roman"/>
      <family val="1"/>
    </font>
    <font>
      <i/>
      <sz val="12"/>
      <name val="Times New Roman"/>
      <family val="1"/>
    </font>
    <font>
      <b/>
      <i/>
      <sz val="10"/>
      <name val="Times New Roman"/>
      <family val="1"/>
    </font>
    <font>
      <i/>
      <sz val="10"/>
      <color theme="1"/>
      <name val="Times New Roman"/>
      <family val="1"/>
    </font>
    <font>
      <sz val="9"/>
      <color indexed="81"/>
      <name val="Tahoma"/>
      <family val="2"/>
    </font>
    <font>
      <b/>
      <sz val="9"/>
      <color indexed="81"/>
      <name val="Tahoma"/>
      <family val="2"/>
    </font>
    <font>
      <b/>
      <vertAlign val="superscript"/>
      <sz val="10"/>
      <name val="Times New Roman"/>
      <family val="1"/>
    </font>
    <font>
      <sz val="11"/>
      <color indexed="8"/>
      <name val="Calibri"/>
      <family val="2"/>
      <charset val="1"/>
    </font>
    <font>
      <sz val="10"/>
      <color rgb="FF0000FF"/>
      <name val="Times New Roman"/>
      <family val="1"/>
    </font>
    <font>
      <sz val="12"/>
      <name val="Times New Roman"/>
      <family val="2"/>
    </font>
    <font>
      <b/>
      <sz val="44"/>
      <name val="Times New Roman"/>
      <family val="1"/>
    </font>
    <font>
      <b/>
      <sz val="9"/>
      <name val="Times New Roman"/>
      <family val="1"/>
    </font>
    <font>
      <b/>
      <sz val="12"/>
      <color rgb="FF0000FF"/>
      <name val="Times New Roman"/>
      <family val="1"/>
    </font>
    <font>
      <b/>
      <i/>
      <sz val="12"/>
      <name val="Times New Roman"/>
      <family val="1"/>
    </font>
    <font>
      <sz val="12"/>
      <color rgb="FF0000FF"/>
      <name val="Times New Roman"/>
      <family val="1"/>
    </font>
    <font>
      <i/>
      <sz val="12"/>
      <color rgb="FF0000FF"/>
      <name val="Times New Roman"/>
      <family val="1"/>
    </font>
    <font>
      <sz val="11"/>
      <color theme="1"/>
      <name val="Times New Roman"/>
      <family val="1"/>
    </font>
    <font>
      <sz val="12"/>
      <color theme="1"/>
      <name val="Times New Roman"/>
      <family val="2"/>
      <charset val="163"/>
    </font>
    <font>
      <b/>
      <sz val="8"/>
      <name val="Times New Roman"/>
      <family val="1"/>
    </font>
    <font>
      <i/>
      <sz val="11"/>
      <name val="Times New Roman"/>
      <family val="1"/>
    </font>
    <font>
      <sz val="6"/>
      <name val="Times New Roman"/>
      <family val="1"/>
    </font>
    <font>
      <sz val="12"/>
      <color theme="1"/>
      <name val="Times New Roman"/>
      <family val="2"/>
    </font>
    <font>
      <b/>
      <sz val="12"/>
      <color indexed="8"/>
      <name val="Times New Roman"/>
      <family val="1"/>
    </font>
    <font>
      <sz val="12"/>
      <color indexed="8"/>
      <name val="Times New Roman"/>
      <family val="1"/>
    </font>
    <font>
      <sz val="11"/>
      <name val="Calibri"/>
      <family val="2"/>
      <scheme val="minor"/>
    </font>
    <font>
      <sz val="12"/>
      <color rgb="FFFF0000"/>
      <name val="Times New Roman"/>
      <family val="1"/>
    </font>
    <font>
      <b/>
      <sz val="12"/>
      <color rgb="FFFF0000"/>
      <name val="Times New Roman"/>
      <family val="1"/>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FF00"/>
        <bgColor indexed="64"/>
      </patternFill>
    </fill>
    <fill>
      <patternFill patternType="solid">
        <fgColor theme="8" tint="0.59999389629810485"/>
        <bgColor indexed="64"/>
      </patternFill>
    </fill>
    <fill>
      <patternFill patternType="solid">
        <fgColor indexed="41"/>
        <bgColor indexed="64"/>
      </patternFill>
    </fill>
    <fill>
      <patternFill patternType="solid">
        <fgColor indexed="13"/>
        <bgColor indexed="64"/>
      </patternFill>
    </fill>
    <fill>
      <patternFill patternType="solid">
        <fgColor rgb="FFFFCCCC"/>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s>
  <borders count="6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64"/>
      </right>
      <top style="thin">
        <color indexed="64"/>
      </top>
      <bottom style="hair">
        <color indexed="64"/>
      </bottom>
      <diagonal/>
    </border>
    <border>
      <left style="thin">
        <color indexed="8"/>
      </left>
      <right style="thin">
        <color indexed="8"/>
      </right>
      <top/>
      <bottom style="hair">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thin">
        <color indexed="64"/>
      </bottom>
      <diagonal/>
    </border>
    <border>
      <left style="thin">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auto="1"/>
      </left>
      <right style="thin">
        <color auto="1"/>
      </right>
      <top/>
      <bottom style="hair">
        <color auto="1"/>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auto="1"/>
      </left>
      <right style="thin">
        <color auto="1"/>
      </right>
      <top style="hair">
        <color auto="1"/>
      </top>
      <bottom style="hair">
        <color auto="1"/>
      </bottom>
      <diagonal/>
    </border>
    <border>
      <left/>
      <right style="thin">
        <color indexed="64"/>
      </right>
      <top style="thin">
        <color indexed="64"/>
      </top>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hair">
        <color auto="1"/>
      </top>
      <bottom/>
      <diagonal/>
    </border>
    <border>
      <left/>
      <right style="thin">
        <color auto="1"/>
      </right>
      <top/>
      <bottom style="hair">
        <color auto="1"/>
      </bottom>
      <diagonal/>
    </border>
    <border>
      <left/>
      <right style="thin">
        <color auto="1"/>
      </right>
      <top style="hair">
        <color auto="1"/>
      </top>
      <bottom style="hair">
        <color auto="1"/>
      </bottom>
      <diagonal/>
    </border>
  </borders>
  <cellStyleXfs count="285">
    <xf numFmtId="0" fontId="0" fillId="0" borderId="0"/>
    <xf numFmtId="0" fontId="4" fillId="0" borderId="0"/>
    <xf numFmtId="0" fontId="6" fillId="0" borderId="0"/>
    <xf numFmtId="43" fontId="9" fillId="0" borderId="0" applyFont="0" applyFill="0" applyBorder="0" applyAlignment="0" applyProtection="0"/>
    <xf numFmtId="0" fontId="6" fillId="0" borderId="0"/>
    <xf numFmtId="0" fontId="5" fillId="0" borderId="0"/>
    <xf numFmtId="0" fontId="10" fillId="0" borderId="0"/>
    <xf numFmtId="0" fontId="6" fillId="0" borderId="0"/>
    <xf numFmtId="0" fontId="4" fillId="0" borderId="0"/>
    <xf numFmtId="0" fontId="4" fillId="0" borderId="0"/>
    <xf numFmtId="0" fontId="6" fillId="0" borderId="0"/>
    <xf numFmtId="43" fontId="6" fillId="0" borderId="0" applyFont="0" applyFill="0" applyBorder="0" applyAlignment="0" applyProtection="0"/>
    <xf numFmtId="0" fontId="6" fillId="0" borderId="0"/>
    <xf numFmtId="0" fontId="11" fillId="0" borderId="0" applyNumberFormat="0" applyFill="0" applyBorder="0" applyAlignment="0" applyProtection="0"/>
    <xf numFmtId="42" fontId="12" fillId="0" borderId="0" applyFont="0" applyFill="0" applyBorder="0" applyAlignment="0" applyProtection="0"/>
    <xf numFmtId="0" fontId="13"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14" fillId="0" borderId="0" applyFont="0" applyFill="0" applyBorder="0" applyAlignment="0" applyProtection="0"/>
    <xf numFmtId="9" fontId="15" fillId="0" borderId="0" applyFont="0" applyFill="0" applyBorder="0" applyAlignment="0" applyProtection="0"/>
    <xf numFmtId="6" fontId="16" fillId="0" borderId="0" applyFont="0" applyFill="0" applyBorder="0" applyAlignment="0" applyProtection="0"/>
    <xf numFmtId="0" fontId="17" fillId="0" borderId="0"/>
    <xf numFmtId="0" fontId="18" fillId="0" borderId="0"/>
    <xf numFmtId="0" fontId="18" fillId="0" borderId="0"/>
    <xf numFmtId="0" fontId="18" fillId="0" borderId="0"/>
    <xf numFmtId="0" fontId="19" fillId="0" borderId="0" applyFont="0" applyFill="0" applyBorder="0" applyAlignment="0">
      <alignment horizontal="left"/>
    </xf>
    <xf numFmtId="0" fontId="20" fillId="2" borderId="0"/>
    <xf numFmtId="0" fontId="20" fillId="2" borderId="0"/>
    <xf numFmtId="0" fontId="21" fillId="2" borderId="0"/>
    <xf numFmtId="0" fontId="22" fillId="2" borderId="0"/>
    <xf numFmtId="0" fontId="23" fillId="0" borderId="0">
      <alignment wrapText="1"/>
    </xf>
    <xf numFmtId="0" fontId="24" fillId="0" borderId="0"/>
    <xf numFmtId="166" fontId="25" fillId="0" borderId="0" applyFont="0" applyFill="0" applyBorder="0" applyAlignment="0" applyProtection="0"/>
    <xf numFmtId="0" fontId="26" fillId="0" borderId="0" applyFont="0" applyFill="0" applyBorder="0" applyAlignment="0" applyProtection="0"/>
    <xf numFmtId="167" fontId="25" fillId="0" borderId="0" applyFont="0" applyFill="0" applyBorder="0" applyAlignment="0" applyProtection="0"/>
    <xf numFmtId="0" fontId="26" fillId="0" borderId="0" applyFont="0" applyFill="0" applyBorder="0" applyAlignment="0" applyProtection="0"/>
    <xf numFmtId="168" fontId="25" fillId="0" borderId="0" applyFont="0" applyFill="0" applyBorder="0" applyAlignment="0" applyProtection="0"/>
    <xf numFmtId="0" fontId="26" fillId="0" borderId="0" applyFont="0" applyFill="0" applyBorder="0" applyAlignment="0" applyProtection="0"/>
    <xf numFmtId="169" fontId="25" fillId="0" borderId="0" applyFont="0" applyFill="0" applyBorder="0" applyAlignment="0" applyProtection="0"/>
    <xf numFmtId="0" fontId="26" fillId="0" borderId="0" applyFont="0" applyFill="0" applyBorder="0" applyAlignment="0" applyProtection="0"/>
    <xf numFmtId="0" fontId="27" fillId="0" borderId="0" applyNumberFormat="0" applyFill="0" applyBorder="0" applyAlignment="0" applyProtection="0"/>
    <xf numFmtId="0" fontId="26" fillId="0" borderId="0"/>
    <xf numFmtId="0" fontId="28" fillId="0" borderId="0"/>
    <xf numFmtId="0" fontId="26" fillId="0" borderId="0"/>
    <xf numFmtId="170" fontId="6" fillId="0" borderId="0" applyFill="0" applyBorder="0" applyAlignment="0"/>
    <xf numFmtId="171" fontId="6" fillId="0" borderId="0" applyFill="0" applyBorder="0" applyAlignment="0"/>
    <xf numFmtId="172" fontId="6" fillId="0" borderId="0" applyFill="0" applyBorder="0" applyAlignment="0"/>
    <xf numFmtId="173" fontId="6" fillId="0" borderId="0" applyFill="0" applyBorder="0" applyAlignment="0"/>
    <xf numFmtId="174" fontId="6" fillId="0" borderId="0" applyFill="0" applyBorder="0" applyAlignment="0"/>
    <xf numFmtId="170" fontId="6" fillId="0" borderId="0" applyFill="0" applyBorder="0" applyAlignment="0"/>
    <xf numFmtId="175" fontId="6" fillId="0" borderId="0" applyFill="0" applyBorder="0" applyAlignment="0"/>
    <xf numFmtId="171" fontId="6" fillId="0" borderId="0" applyFill="0" applyBorder="0" applyAlignment="0"/>
    <xf numFmtId="0" fontId="29" fillId="0" borderId="0"/>
    <xf numFmtId="176" fontId="30" fillId="0" borderId="9" applyBorder="0"/>
    <xf numFmtId="176" fontId="31" fillId="0" borderId="7">
      <protection locked="0"/>
    </xf>
    <xf numFmtId="4" fontId="32" fillId="0" borderId="0" applyAlignment="0"/>
    <xf numFmtId="17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171" fontId="6" fillId="0" borderId="0" applyFont="0" applyFill="0" applyBorder="0" applyAlignment="0" applyProtection="0"/>
    <xf numFmtId="177" fontId="6" fillId="0" borderId="0" applyFont="0" applyFill="0" applyBorder="0" applyAlignment="0" applyProtection="0"/>
    <xf numFmtId="0" fontId="6" fillId="0" borderId="0" applyFont="0" applyFill="0" applyBorder="0" applyAlignment="0" applyProtection="0"/>
    <xf numFmtId="14" fontId="33" fillId="0" borderId="0" applyFill="0" applyBorder="0" applyAlignment="0"/>
    <xf numFmtId="0" fontId="34" fillId="0" borderId="10" applyNumberFormat="0" applyFont="0" applyFill="0" applyBorder="0" applyAlignment="0">
      <alignment horizontal="center" vertical="center"/>
    </xf>
    <xf numFmtId="178" fontId="35" fillId="0" borderId="6" applyFont="0" applyBorder="0">
      <alignment horizontal="center"/>
    </xf>
    <xf numFmtId="41" fontId="36" fillId="0" borderId="0" applyFont="0" applyFill="0" applyBorder="0" applyAlignment="0" applyProtection="0"/>
    <xf numFmtId="4" fontId="37" fillId="0" borderId="0" applyFont="0" applyFill="0" applyBorder="0" applyAlignment="0" applyProtection="0"/>
    <xf numFmtId="170" fontId="6" fillId="0" borderId="0" applyFill="0" applyBorder="0" applyAlignment="0"/>
    <xf numFmtId="171" fontId="6" fillId="0" borderId="0" applyFill="0" applyBorder="0" applyAlignment="0"/>
    <xf numFmtId="170" fontId="6" fillId="0" borderId="0" applyFill="0" applyBorder="0" applyAlignment="0"/>
    <xf numFmtId="175" fontId="6" fillId="0" borderId="0" applyFill="0" applyBorder="0" applyAlignment="0"/>
    <xf numFmtId="171" fontId="6" fillId="0" borderId="0" applyFill="0" applyBorder="0" applyAlignment="0"/>
    <xf numFmtId="179" fontId="4" fillId="0" borderId="0"/>
    <xf numFmtId="0" fontId="4" fillId="0" borderId="0"/>
    <xf numFmtId="2" fontId="6" fillId="0" borderId="0" applyFont="0" applyFill="0" applyBorder="0" applyAlignment="0" applyProtection="0"/>
    <xf numFmtId="38" fontId="38" fillId="3" borderId="0" applyNumberFormat="0" applyBorder="0" applyAlignment="0" applyProtection="0"/>
    <xf numFmtId="0" fontId="39" fillId="0" borderId="0">
      <alignment vertical="justify"/>
    </xf>
    <xf numFmtId="0" fontId="40" fillId="0" borderId="0">
      <alignment horizontal="left"/>
    </xf>
    <xf numFmtId="0" fontId="41" fillId="0" borderId="11" applyNumberFormat="0" applyAlignment="0" applyProtection="0">
      <alignment horizontal="left" vertical="center"/>
    </xf>
    <xf numFmtId="0" fontId="41" fillId="0" borderId="12">
      <alignment horizontal="left" vertical="center"/>
    </xf>
    <xf numFmtId="5" fontId="42" fillId="4" borderId="2" applyNumberFormat="0" applyAlignment="0">
      <alignment horizontal="left" vertical="top"/>
    </xf>
    <xf numFmtId="0" fontId="43" fillId="0" borderId="0"/>
    <xf numFmtId="10" fontId="38" fillId="3" borderId="2" applyNumberFormat="0" applyBorder="0" applyAlignment="0" applyProtection="0"/>
    <xf numFmtId="170" fontId="6" fillId="0" borderId="0" applyFill="0" applyBorder="0" applyAlignment="0"/>
    <xf numFmtId="171" fontId="6" fillId="0" borderId="0" applyFill="0" applyBorder="0" applyAlignment="0"/>
    <xf numFmtId="170" fontId="6" fillId="0" borderId="0" applyFill="0" applyBorder="0" applyAlignment="0"/>
    <xf numFmtId="175" fontId="6" fillId="0" borderId="0" applyFill="0" applyBorder="0" applyAlignment="0"/>
    <xf numFmtId="171" fontId="6" fillId="0" borderId="0" applyFill="0" applyBorder="0" applyAlignment="0"/>
    <xf numFmtId="38" fontId="44" fillId="0" borderId="0" applyFont="0" applyFill="0" applyBorder="0" applyAlignment="0" applyProtection="0"/>
    <xf numFmtId="40" fontId="44" fillId="0" borderId="0" applyFont="0" applyFill="0" applyBorder="0" applyAlignment="0" applyProtection="0"/>
    <xf numFmtId="0" fontId="45" fillId="0" borderId="13"/>
    <xf numFmtId="180" fontId="46" fillId="0" borderId="6"/>
    <xf numFmtId="181" fontId="44" fillId="0" borderId="0" applyFont="0" applyFill="0" applyBorder="0" applyAlignment="0" applyProtection="0"/>
    <xf numFmtId="182" fontId="44" fillId="0" borderId="0" applyFont="0" applyFill="0" applyBorder="0" applyAlignment="0" applyProtection="0"/>
    <xf numFmtId="0" fontId="47" fillId="0" borderId="0" applyNumberFormat="0" applyFont="0" applyFill="0" applyAlignment="0"/>
    <xf numFmtId="49" fontId="48" fillId="0" borderId="14" applyFont="0" applyBorder="0">
      <alignment horizontal="center"/>
    </xf>
    <xf numFmtId="37" fontId="49" fillId="0" borderId="0"/>
    <xf numFmtId="183"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 fillId="0" borderId="0"/>
    <xf numFmtId="0" fontId="4" fillId="0" borderId="0"/>
    <xf numFmtId="0" fontId="4" fillId="0" borderId="0"/>
    <xf numFmtId="0" fontId="51" fillId="0" borderId="0"/>
    <xf numFmtId="0" fontId="6" fillId="0" borderId="0"/>
    <xf numFmtId="0" fontId="11" fillId="0" borderId="0"/>
    <xf numFmtId="0" fontId="53" fillId="0" borderId="0" applyNumberFormat="0" applyFill="0" applyBorder="0" applyAlignment="0" applyProtection="0"/>
    <xf numFmtId="0" fontId="11" fillId="0" borderId="0" applyNumberFormat="0" applyFill="0" applyBorder="0" applyAlignment="0" applyProtection="0"/>
    <xf numFmtId="174" fontId="6" fillId="0" borderId="0" applyFont="0" applyFill="0" applyBorder="0" applyAlignment="0" applyProtection="0"/>
    <xf numFmtId="184"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170" fontId="6" fillId="0" borderId="0" applyFill="0" applyBorder="0" applyAlignment="0"/>
    <xf numFmtId="171" fontId="6" fillId="0" borderId="0" applyFill="0" applyBorder="0" applyAlignment="0"/>
    <xf numFmtId="170" fontId="6" fillId="0" borderId="0" applyFill="0" applyBorder="0" applyAlignment="0"/>
    <xf numFmtId="175" fontId="6" fillId="0" borderId="0" applyFill="0" applyBorder="0" applyAlignment="0"/>
    <xf numFmtId="171" fontId="6" fillId="0" borderId="0" applyFill="0" applyBorder="0" applyAlignment="0"/>
    <xf numFmtId="185" fontId="52" fillId="0" borderId="0"/>
    <xf numFmtId="0" fontId="11" fillId="0" borderId="0" applyNumberFormat="0" applyFill="0" applyBorder="0" applyAlignment="0" applyProtection="0"/>
    <xf numFmtId="0" fontId="6" fillId="0" borderId="0"/>
    <xf numFmtId="0" fontId="54" fillId="0" borderId="0"/>
    <xf numFmtId="14" fontId="6" fillId="0" borderId="0"/>
    <xf numFmtId="0" fontId="45" fillId="0" borderId="0"/>
    <xf numFmtId="186" fontId="53" fillId="0" borderId="14">
      <alignment horizontal="right" vertical="center"/>
    </xf>
    <xf numFmtId="187" fontId="52" fillId="0" borderId="7"/>
    <xf numFmtId="49" fontId="33" fillId="0" borderId="0" applyFill="0" applyBorder="0" applyAlignment="0"/>
    <xf numFmtId="188" fontId="6" fillId="0" borderId="0" applyFill="0" applyBorder="0" applyAlignment="0"/>
    <xf numFmtId="189" fontId="6" fillId="0" borderId="0" applyFill="0" applyBorder="0" applyAlignment="0"/>
    <xf numFmtId="187" fontId="52" fillId="0" borderId="7"/>
    <xf numFmtId="190" fontId="53" fillId="0" borderId="14">
      <alignment horizontal="center"/>
    </xf>
    <xf numFmtId="0" fontId="53" fillId="0" borderId="0" applyNumberFormat="0" applyFill="0" applyBorder="0" applyAlignment="0" applyProtection="0"/>
    <xf numFmtId="40" fontId="55" fillId="0" borderId="0"/>
    <xf numFmtId="165" fontId="6" fillId="0" borderId="0" applyFont="0" applyFill="0" applyBorder="0" applyAlignment="0" applyProtection="0"/>
    <xf numFmtId="191" fontId="6" fillId="0" borderId="0" applyFont="0" applyFill="0" applyBorder="0" applyAlignment="0" applyProtection="0"/>
    <xf numFmtId="192" fontId="6" fillId="0" borderId="0" applyFont="0" applyFill="0" applyBorder="0" applyAlignment="0" applyProtection="0"/>
    <xf numFmtId="193" fontId="6" fillId="0" borderId="0" applyFont="0" applyFill="0" applyBorder="0" applyAlignment="0" applyProtection="0"/>
    <xf numFmtId="0" fontId="41" fillId="0" borderId="15">
      <alignment horizontal="center"/>
    </xf>
    <xf numFmtId="194" fontId="53" fillId="0" borderId="0"/>
    <xf numFmtId="195" fontId="53" fillId="0" borderId="2"/>
    <xf numFmtId="5" fontId="56" fillId="5" borderId="3">
      <alignment vertical="top"/>
    </xf>
    <xf numFmtId="0" fontId="57" fillId="6" borderId="2">
      <alignment horizontal="left" vertical="center"/>
    </xf>
    <xf numFmtId="6" fontId="58" fillId="7" borderId="3"/>
    <xf numFmtId="5" fontId="42" fillId="0" borderId="3">
      <alignment horizontal="left" vertical="top"/>
    </xf>
    <xf numFmtId="0" fontId="59" fillId="8" borderId="0">
      <alignment horizontal="left" vertical="center"/>
    </xf>
    <xf numFmtId="5" fontId="24" fillId="0" borderId="16">
      <alignment horizontal="left" vertical="top"/>
    </xf>
    <xf numFmtId="0" fontId="60" fillId="0" borderId="16">
      <alignment horizontal="left" vertical="center"/>
    </xf>
    <xf numFmtId="42" fontId="36" fillId="0" borderId="0" applyFont="0" applyFill="0" applyBorder="0" applyAlignment="0" applyProtection="0"/>
    <xf numFmtId="196" fontId="6" fillId="0" borderId="0" applyFont="0" applyFill="0" applyBorder="0" applyAlignment="0" applyProtection="0"/>
    <xf numFmtId="0" fontId="61" fillId="0" borderId="0" applyNumberForma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0" fontId="5" fillId="0" borderId="0">
      <alignment vertical="center"/>
    </xf>
    <xf numFmtId="40" fontId="63" fillId="0" borderId="0" applyFont="0" applyFill="0" applyBorder="0" applyAlignment="0" applyProtection="0"/>
    <xf numFmtId="38"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9" fontId="50" fillId="0" borderId="0" applyFont="0" applyFill="0" applyBorder="0" applyAlignment="0" applyProtection="0"/>
    <xf numFmtId="0" fontId="64" fillId="0" borderId="0"/>
    <xf numFmtId="197" fontId="50" fillId="0" borderId="0" applyFont="0" applyFill="0" applyBorder="0" applyAlignment="0" applyProtection="0"/>
    <xf numFmtId="198" fontId="50" fillId="0" borderId="0" applyFont="0" applyFill="0" applyBorder="0" applyAlignment="0" applyProtection="0"/>
    <xf numFmtId="199" fontId="50" fillId="0" borderId="0" applyFont="0" applyFill="0" applyBorder="0" applyAlignment="0" applyProtection="0"/>
    <xf numFmtId="200" fontId="50" fillId="0" borderId="0" applyFont="0" applyFill="0" applyBorder="0" applyAlignment="0" applyProtection="0"/>
    <xf numFmtId="0" fontId="50" fillId="0" borderId="0"/>
    <xf numFmtId="0" fontId="47" fillId="0" borderId="0"/>
    <xf numFmtId="165" fontId="65" fillId="0" borderId="0" applyFont="0" applyFill="0" applyBorder="0" applyAlignment="0" applyProtection="0"/>
    <xf numFmtId="191" fontId="65"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6" fillId="0" borderId="0"/>
    <xf numFmtId="192" fontId="65" fillId="0" borderId="0" applyFont="0" applyFill="0" applyBorder="0" applyAlignment="0" applyProtection="0"/>
    <xf numFmtId="201" fontId="16" fillId="0" borderId="0" applyFont="0" applyFill="0" applyBorder="0" applyAlignment="0" applyProtection="0"/>
    <xf numFmtId="193" fontId="65"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6" fillId="0" borderId="0"/>
    <xf numFmtId="0" fontId="52" fillId="0" borderId="0"/>
    <xf numFmtId="0" fontId="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88" fillId="0" borderId="0"/>
    <xf numFmtId="0" fontId="4" fillId="0" borderId="0"/>
    <xf numFmtId="0" fontId="6" fillId="0" borderId="0"/>
    <xf numFmtId="0" fontId="77" fillId="0" borderId="0"/>
    <xf numFmtId="43" fontId="77" fillId="0" borderId="0" applyFont="0" applyFill="0" applyBorder="0" applyAlignment="0" applyProtection="0"/>
    <xf numFmtId="0" fontId="41" fillId="0" borderId="47">
      <alignment horizontal="left" vertical="center"/>
    </xf>
    <xf numFmtId="5" fontId="42" fillId="4" borderId="42" applyNumberFormat="0" applyAlignment="0">
      <alignment horizontal="left" vertical="top"/>
    </xf>
    <xf numFmtId="0" fontId="10" fillId="0" borderId="0"/>
    <xf numFmtId="10" fontId="38" fillId="3" borderId="42" applyNumberFormat="0" applyBorder="0" applyAlignment="0" applyProtection="0"/>
    <xf numFmtId="49" fontId="48" fillId="0" borderId="46" applyFont="0" applyBorder="0">
      <alignment horizontal="center"/>
    </xf>
    <xf numFmtId="186" fontId="53" fillId="0" borderId="46">
      <alignment horizontal="right" vertical="center"/>
    </xf>
    <xf numFmtId="190" fontId="53" fillId="0" borderId="46">
      <alignment horizontal="center"/>
    </xf>
    <xf numFmtId="195" fontId="53" fillId="0" borderId="42"/>
    <xf numFmtId="5" fontId="56" fillId="5" borderId="43">
      <alignment vertical="top"/>
    </xf>
    <xf numFmtId="0" fontId="57" fillId="6" borderId="42">
      <alignment horizontal="left" vertical="center"/>
    </xf>
    <xf numFmtId="6" fontId="58" fillId="7" borderId="43"/>
    <xf numFmtId="5" fontId="42" fillId="0" borderId="43">
      <alignment horizontal="left" vertical="top"/>
    </xf>
    <xf numFmtId="0" fontId="77" fillId="0" borderId="0"/>
    <xf numFmtId="0" fontId="20" fillId="2" borderId="0"/>
    <xf numFmtId="4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 fillId="0" borderId="0"/>
    <xf numFmtId="0" fontId="4" fillId="0" borderId="0"/>
    <xf numFmtId="0" fontId="10" fillId="0" borderId="0"/>
    <xf numFmtId="0" fontId="4" fillId="0" borderId="0"/>
    <xf numFmtId="186" fontId="53" fillId="0" borderId="46">
      <alignment horizontal="right" vertical="center"/>
    </xf>
    <xf numFmtId="0" fontId="10" fillId="0" borderId="0"/>
    <xf numFmtId="43" fontId="10" fillId="0" borderId="0" applyFont="0" applyFill="0" applyBorder="0" applyAlignment="0" applyProtection="0"/>
    <xf numFmtId="0" fontId="98" fillId="0" borderId="0"/>
    <xf numFmtId="0" fontId="10" fillId="0" borderId="0"/>
    <xf numFmtId="0" fontId="10" fillId="0" borderId="0"/>
    <xf numFmtId="0" fontId="102" fillId="0" borderId="0"/>
    <xf numFmtId="0" fontId="10" fillId="0" borderId="0"/>
    <xf numFmtId="43"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160">
    <xf numFmtId="0" fontId="0" fillId="0" borderId="0" xfId="0"/>
    <xf numFmtId="0" fontId="5" fillId="0" borderId="0" xfId="2" applyFont="1" applyFill="1" applyAlignment="1">
      <alignment horizontal="left" wrapText="1"/>
    </xf>
    <xf numFmtId="0" fontId="5" fillId="0" borderId="0" xfId="2" applyFont="1" applyFill="1" applyAlignment="1">
      <alignment wrapText="1"/>
    </xf>
    <xf numFmtId="0" fontId="5" fillId="0" borderId="0" xfId="2" applyFont="1" applyFill="1" applyAlignment="1">
      <alignment horizontal="left" vertical="center" wrapText="1"/>
    </xf>
    <xf numFmtId="0" fontId="5" fillId="0" borderId="0" xfId="2" applyFont="1" applyFill="1" applyAlignment="1">
      <alignment horizontal="center" vertical="center" wrapText="1"/>
    </xf>
    <xf numFmtId="0" fontId="5" fillId="0" borderId="0" xfId="2" applyFont="1" applyFill="1" applyAlignment="1">
      <alignment vertical="center" wrapText="1"/>
    </xf>
    <xf numFmtId="0" fontId="5" fillId="0" borderId="0" xfId="2" applyFont="1" applyFill="1" applyAlignment="1">
      <alignment horizontal="justify" wrapText="1"/>
    </xf>
    <xf numFmtId="4" fontId="5" fillId="0" borderId="0" xfId="2" applyNumberFormat="1" applyFont="1" applyFill="1" applyAlignment="1">
      <alignment horizontal="right" wrapText="1"/>
    </xf>
    <xf numFmtId="49" fontId="8" fillId="9" borderId="6" xfId="1" applyNumberFormat="1" applyFont="1" applyFill="1" applyBorder="1" applyAlignment="1">
      <alignment horizontal="center" vertical="center" wrapText="1"/>
    </xf>
    <xf numFmtId="0" fontId="8" fillId="9" borderId="6" xfId="1" applyFont="1" applyFill="1" applyBorder="1" applyAlignment="1">
      <alignment horizontal="justify" vertical="center" wrapText="1"/>
    </xf>
    <xf numFmtId="0" fontId="8" fillId="9" borderId="6" xfId="1" applyFont="1" applyFill="1" applyBorder="1" applyAlignment="1">
      <alignment horizontal="center" vertical="center" wrapText="1"/>
    </xf>
    <xf numFmtId="0" fontId="8" fillId="9" borderId="6" xfId="2" applyFont="1" applyFill="1" applyBorder="1" applyAlignment="1">
      <alignment horizontal="left" vertical="center" wrapText="1"/>
    </xf>
    <xf numFmtId="0" fontId="10" fillId="0" borderId="23" xfId="182" applyFont="1" applyBorder="1"/>
    <xf numFmtId="0" fontId="10" fillId="0" borderId="0" xfId="182" applyFont="1" applyBorder="1"/>
    <xf numFmtId="0" fontId="10" fillId="0" borderId="24" xfId="182" applyFont="1" applyBorder="1"/>
    <xf numFmtId="1" fontId="8" fillId="0" borderId="25" xfId="0" applyNumberFormat="1" applyFont="1" applyBorder="1" applyAlignment="1">
      <alignment horizontal="center" vertical="center"/>
    </xf>
    <xf numFmtId="0" fontId="8" fillId="0" borderId="2" xfId="0" applyFont="1" applyBorder="1" applyAlignment="1">
      <alignment horizontal="left" vertical="center"/>
    </xf>
    <xf numFmtId="1" fontId="5" fillId="0" borderId="27" xfId="0" applyNumberFormat="1" applyFont="1" applyBorder="1" applyAlignment="1">
      <alignment horizontal="center" vertical="center"/>
    </xf>
    <xf numFmtId="0" fontId="5" fillId="0" borderId="6" xfId="0" applyFont="1" applyBorder="1" applyAlignment="1">
      <alignment horizontal="left" vertical="center"/>
    </xf>
    <xf numFmtId="1" fontId="5" fillId="0" borderId="29" xfId="0" applyNumberFormat="1" applyFont="1" applyBorder="1" applyAlignment="1">
      <alignment horizontal="center" vertical="center"/>
    </xf>
    <xf numFmtId="0" fontId="5" fillId="0" borderId="7" xfId="0" applyFont="1" applyBorder="1" applyAlignment="1">
      <alignment horizontal="left" vertical="center"/>
    </xf>
    <xf numFmtId="1" fontId="5" fillId="0" borderId="31" xfId="0" applyNumberFormat="1" applyFont="1" applyBorder="1" applyAlignment="1">
      <alignment horizontal="center" vertical="center"/>
    </xf>
    <xf numFmtId="0" fontId="5" fillId="0" borderId="8" xfId="0" applyFont="1" applyBorder="1" applyAlignment="1">
      <alignment horizontal="left" vertical="center"/>
    </xf>
    <xf numFmtId="1" fontId="10" fillId="0" borderId="23"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4" xfId="0" applyFont="1" applyBorder="1" applyAlignment="1">
      <alignment horizontal="left" vertical="center"/>
    </xf>
    <xf numFmtId="0" fontId="10" fillId="0" borderId="33" xfId="182" applyFont="1" applyBorder="1"/>
    <xf numFmtId="0" fontId="10" fillId="0" borderId="34" xfId="182" applyFont="1" applyBorder="1"/>
    <xf numFmtId="0" fontId="10" fillId="0" borderId="35" xfId="182" applyFont="1" applyBorder="1"/>
    <xf numFmtId="0" fontId="10" fillId="0" borderId="0" xfId="0" applyFont="1" applyAlignment="1"/>
    <xf numFmtId="0" fontId="10" fillId="0" borderId="1" xfId="0" applyFont="1" applyBorder="1" applyAlignment="1"/>
    <xf numFmtId="0" fontId="71" fillId="0" borderId="1" xfId="0" applyFont="1" applyBorder="1" applyAlignment="1">
      <alignment horizontal="center"/>
    </xf>
    <xf numFmtId="3" fontId="10" fillId="0" borderId="1" xfId="0" applyNumberFormat="1" applyFont="1" applyBorder="1" applyAlignment="1"/>
    <xf numFmtId="0" fontId="71" fillId="0" borderId="0" xfId="0" applyFont="1" applyBorder="1" applyAlignment="1"/>
    <xf numFmtId="0" fontId="71" fillId="0" borderId="1" xfId="0" applyFont="1" applyBorder="1" applyAlignment="1"/>
    <xf numFmtId="0" fontId="10" fillId="0" borderId="0" xfId="0" applyFont="1"/>
    <xf numFmtId="0" fontId="71" fillId="0" borderId="3" xfId="0" applyFont="1" applyBorder="1" applyAlignment="1">
      <alignment horizontal="center" vertical="center"/>
    </xf>
    <xf numFmtId="0" fontId="71" fillId="0" borderId="5" xfId="0" applyFont="1" applyBorder="1" applyAlignment="1">
      <alignment horizontal="center" vertical="center"/>
    </xf>
    <xf numFmtId="0" fontId="71" fillId="0" borderId="5" xfId="0" applyFont="1" applyFill="1" applyBorder="1" applyAlignment="1">
      <alignment horizontal="center" vertical="center" wrapText="1"/>
    </xf>
    <xf numFmtId="0" fontId="66" fillId="0" borderId="16" xfId="0" quotePrefix="1" applyFont="1" applyBorder="1" applyAlignment="1">
      <alignment horizontal="center" vertical="center"/>
    </xf>
    <xf numFmtId="0" fontId="66" fillId="0" borderId="16" xfId="0" quotePrefix="1" applyFont="1" applyFill="1" applyBorder="1" applyAlignment="1">
      <alignment horizontal="center" vertical="center"/>
    </xf>
    <xf numFmtId="0" fontId="66" fillId="0" borderId="0" xfId="0" applyFont="1"/>
    <xf numFmtId="0" fontId="10" fillId="0" borderId="6" xfId="0" applyFont="1" applyFill="1" applyBorder="1" applyAlignment="1">
      <alignment horizontal="center" vertical="center"/>
    </xf>
    <xf numFmtId="49" fontId="71" fillId="0" borderId="6"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xf>
    <xf numFmtId="4" fontId="71" fillId="0" borderId="6" xfId="0" applyNumberFormat="1" applyFont="1" applyFill="1" applyBorder="1" applyAlignment="1">
      <alignment horizontal="right" vertical="center" wrapText="1"/>
    </xf>
    <xf numFmtId="4" fontId="71" fillId="0" borderId="6" xfId="0" applyNumberFormat="1" applyFont="1" applyBorder="1" applyAlignment="1">
      <alignment horizontal="right" vertical="center" wrapText="1"/>
    </xf>
    <xf numFmtId="0" fontId="10" fillId="0" borderId="7" xfId="0" applyFont="1" applyFill="1" applyBorder="1" applyAlignment="1">
      <alignment horizontal="center" vertical="center"/>
    </xf>
    <xf numFmtId="0" fontId="10" fillId="0" borderId="7" xfId="0" applyNumberFormat="1" applyFont="1" applyFill="1" applyBorder="1" applyAlignment="1">
      <alignment horizontal="left" vertical="center" wrapText="1"/>
    </xf>
    <xf numFmtId="0" fontId="10" fillId="0" borderId="7" xfId="0" applyNumberFormat="1"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7" xfId="0" applyNumberFormat="1" applyFont="1" applyBorder="1" applyAlignment="1">
      <alignment horizontal="right" vertical="center" wrapText="1"/>
    </xf>
    <xf numFmtId="0" fontId="73" fillId="0" borderId="7" xfId="0" applyNumberFormat="1" applyFont="1" applyFill="1" applyBorder="1" applyAlignment="1">
      <alignment horizontal="left" vertical="center" wrapText="1"/>
    </xf>
    <xf numFmtId="0" fontId="73" fillId="0" borderId="7" xfId="0" applyNumberFormat="1" applyFont="1" applyFill="1" applyBorder="1" applyAlignment="1">
      <alignment horizontal="center" vertical="center" wrapText="1"/>
    </xf>
    <xf numFmtId="4" fontId="73" fillId="0" borderId="7" xfId="0" applyNumberFormat="1" applyFont="1" applyBorder="1" applyAlignment="1">
      <alignment horizontal="right" vertical="center" wrapText="1"/>
    </xf>
    <xf numFmtId="4" fontId="74" fillId="0" borderId="7" xfId="0" applyNumberFormat="1" applyFont="1" applyFill="1" applyBorder="1" applyAlignment="1">
      <alignment horizontal="right" vertical="center" wrapText="1"/>
    </xf>
    <xf numFmtId="0" fontId="10" fillId="0" borderId="0" xfId="0" applyFont="1" applyFill="1"/>
    <xf numFmtId="0" fontId="10" fillId="0" borderId="7" xfId="0" applyNumberFormat="1" applyFont="1" applyFill="1" applyBorder="1" applyAlignment="1">
      <alignment horizontal="left" vertical="center"/>
    </xf>
    <xf numFmtId="0" fontId="10" fillId="0"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left" vertical="center" wrapText="1"/>
    </xf>
    <xf numFmtId="0" fontId="10" fillId="0" borderId="0" xfId="0" applyFont="1" applyFill="1" applyBorder="1"/>
    <xf numFmtId="4" fontId="10" fillId="0" borderId="0" xfId="0" applyNumberFormat="1" applyFont="1" applyFill="1" applyBorder="1"/>
    <xf numFmtId="0" fontId="71" fillId="0" borderId="7" xfId="0" applyFont="1" applyBorder="1" applyAlignment="1">
      <alignment horizontal="center" vertical="center"/>
    </xf>
    <xf numFmtId="0" fontId="71" fillId="0" borderId="7" xfId="0" applyFont="1" applyBorder="1" applyAlignment="1">
      <alignment horizontal="left" vertical="center"/>
    </xf>
    <xf numFmtId="0" fontId="71" fillId="0" borderId="7" xfId="0" applyNumberFormat="1" applyFont="1" applyFill="1" applyBorder="1" applyAlignment="1">
      <alignment horizontal="center" vertical="center" wrapText="1"/>
    </xf>
    <xf numFmtId="4" fontId="71" fillId="0" borderId="7" xfId="0" applyNumberFormat="1" applyFont="1" applyFill="1" applyBorder="1" applyAlignment="1">
      <alignment horizontal="right" vertical="center" wrapText="1"/>
    </xf>
    <xf numFmtId="0" fontId="71" fillId="0" borderId="7" xfId="0" applyFont="1" applyFill="1" applyBorder="1" applyAlignment="1">
      <alignment horizontal="left" vertical="center"/>
    </xf>
    <xf numFmtId="0" fontId="71" fillId="0" borderId="8" xfId="0" applyFont="1" applyBorder="1" applyAlignment="1">
      <alignment horizontal="center" vertical="center"/>
    </xf>
    <xf numFmtId="0" fontId="71" fillId="0" borderId="8" xfId="0" applyFont="1" applyBorder="1" applyAlignment="1">
      <alignment horizontal="left" vertical="center"/>
    </xf>
    <xf numFmtId="4" fontId="10" fillId="0" borderId="8" xfId="0" applyNumberFormat="1" applyFont="1" applyFill="1" applyBorder="1" applyAlignment="1">
      <alignment horizontal="right" vertical="center" wrapText="1"/>
    </xf>
    <xf numFmtId="4" fontId="71" fillId="0" borderId="8" xfId="0" applyNumberFormat="1" applyFont="1" applyFill="1" applyBorder="1" applyAlignment="1">
      <alignment horizontal="right" vertical="center" wrapText="1"/>
    </xf>
    <xf numFmtId="0" fontId="10" fillId="0" borderId="0" xfId="0" applyFont="1" applyAlignment="1">
      <alignment horizontal="center"/>
    </xf>
    <xf numFmtId="4" fontId="10" fillId="0" borderId="0" xfId="0" applyNumberFormat="1" applyFont="1"/>
    <xf numFmtId="0" fontId="73" fillId="0" borderId="7" xfId="0" applyFont="1" applyBorder="1" applyAlignment="1">
      <alignment horizontal="center" vertical="center" wrapText="1"/>
    </xf>
    <xf numFmtId="0" fontId="73" fillId="0" borderId="7" xfId="0" applyFont="1" applyBorder="1" applyAlignment="1">
      <alignment horizontal="left" vertical="center" wrapText="1"/>
    </xf>
    <xf numFmtId="4" fontId="73" fillId="0" borderId="7" xfId="0" applyNumberFormat="1" applyFont="1" applyFill="1" applyBorder="1" applyAlignment="1">
      <alignment horizontal="right" vertical="center" wrapText="1"/>
    </xf>
    <xf numFmtId="0" fontId="71" fillId="0" borderId="3" xfId="0" applyFont="1" applyFill="1" applyBorder="1" applyAlignment="1">
      <alignment horizontal="center" vertical="center"/>
    </xf>
    <xf numFmtId="0" fontId="71" fillId="0" borderId="16" xfId="0" applyFont="1" applyFill="1" applyBorder="1" applyAlignment="1">
      <alignment horizontal="center" vertical="center"/>
    </xf>
    <xf numFmtId="0" fontId="71" fillId="0" borderId="3" xfId="0" applyFont="1" applyFill="1" applyBorder="1" applyAlignment="1">
      <alignment horizontal="center" vertical="center" wrapText="1"/>
    </xf>
    <xf numFmtId="0" fontId="71" fillId="0" borderId="7" xfId="0" applyFont="1" applyFill="1" applyBorder="1" applyAlignment="1">
      <alignment horizontal="center" vertical="center"/>
    </xf>
    <xf numFmtId="0" fontId="71" fillId="0" borderId="7" xfId="0" applyNumberFormat="1" applyFont="1" applyFill="1" applyBorder="1" applyAlignment="1">
      <alignment horizontal="left" vertical="center" wrapText="1"/>
    </xf>
    <xf numFmtId="4" fontId="71" fillId="0" borderId="7" xfId="0" applyNumberFormat="1" applyFont="1" applyBorder="1" applyAlignment="1">
      <alignment horizontal="right" vertical="center" wrapText="1"/>
    </xf>
    <xf numFmtId="0" fontId="71" fillId="0" borderId="7" xfId="0" applyNumberFormat="1" applyFont="1" applyFill="1" applyBorder="1" applyAlignment="1">
      <alignment horizontal="left" vertical="center"/>
    </xf>
    <xf numFmtId="0" fontId="71" fillId="0" borderId="7" xfId="0" applyFont="1" applyFill="1" applyBorder="1" applyAlignment="1">
      <alignment horizontal="center" vertical="center" wrapText="1"/>
    </xf>
    <xf numFmtId="0" fontId="71" fillId="0" borderId="0" xfId="0" applyFont="1" applyFill="1"/>
    <xf numFmtId="0" fontId="71" fillId="0" borderId="8" xfId="0" applyNumberFormat="1" applyFont="1" applyFill="1" applyBorder="1" applyAlignment="1">
      <alignment horizontal="center" vertical="center" wrapText="1"/>
    </xf>
    <xf numFmtId="4" fontId="71" fillId="0" borderId="8" xfId="0" applyNumberFormat="1" applyFont="1" applyBorder="1" applyAlignment="1">
      <alignment horizontal="right" vertical="center" wrapText="1"/>
    </xf>
    <xf numFmtId="0" fontId="71" fillId="0" borderId="0" xfId="0" applyFont="1" applyBorder="1" applyAlignment="1">
      <alignment horizontal="center"/>
    </xf>
    <xf numFmtId="0" fontId="10" fillId="0" borderId="0" xfId="0" applyFont="1" applyBorder="1"/>
    <xf numFmtId="4" fontId="10" fillId="0" borderId="0" xfId="0" applyNumberFormat="1" applyFont="1" applyBorder="1" applyAlignment="1"/>
    <xf numFmtId="4" fontId="71" fillId="0" borderId="0" xfId="0" applyNumberFormat="1" applyFont="1" applyBorder="1" applyAlignment="1"/>
    <xf numFmtId="0" fontId="71" fillId="0" borderId="0" xfId="0" applyFont="1"/>
    <xf numFmtId="0" fontId="10" fillId="0" borderId="7" xfId="0" applyFont="1" applyFill="1" applyBorder="1" applyAlignment="1">
      <alignment horizontal="left" vertical="center" wrapText="1"/>
    </xf>
    <xf numFmtId="0" fontId="71" fillId="0" borderId="8" xfId="0" applyFont="1" applyFill="1" applyBorder="1" applyAlignment="1">
      <alignment horizontal="center" vertical="center"/>
    </xf>
    <xf numFmtId="0" fontId="71" fillId="0" borderId="8" xfId="0" applyFont="1" applyFill="1" applyBorder="1" applyAlignment="1">
      <alignment horizontal="left" vertical="center"/>
    </xf>
    <xf numFmtId="0" fontId="10" fillId="0" borderId="0" xfId="0" applyFont="1" applyFill="1" applyAlignment="1">
      <alignment horizontal="center"/>
    </xf>
    <xf numFmtId="4" fontId="10" fillId="0" borderId="0" xfId="0" applyNumberFormat="1" applyFont="1" applyFill="1"/>
    <xf numFmtId="0" fontId="71" fillId="0" borderId="0" xfId="0" applyFont="1" applyFill="1" applyBorder="1" applyAlignment="1">
      <alignment horizontal="center"/>
    </xf>
    <xf numFmtId="0" fontId="10" fillId="0" borderId="0" xfId="0" applyFont="1" applyBorder="1" applyAlignment="1"/>
    <xf numFmtId="0" fontId="71" fillId="0" borderId="3" xfId="0" applyFont="1" applyBorder="1" applyAlignment="1">
      <alignment horizontal="center" vertical="center" wrapText="1"/>
    </xf>
    <xf numFmtId="0" fontId="71" fillId="0" borderId="5" xfId="0" applyFont="1" applyBorder="1" applyAlignment="1">
      <alignment horizontal="center" vertical="center" wrapText="1"/>
    </xf>
    <xf numFmtId="0" fontId="10" fillId="0" borderId="3" xfId="0" quotePrefix="1" applyFont="1" applyBorder="1" applyAlignment="1">
      <alignment horizontal="center" vertical="center"/>
    </xf>
    <xf numFmtId="0" fontId="10" fillId="0" borderId="16" xfId="0" quotePrefix="1" applyFont="1" applyBorder="1" applyAlignment="1">
      <alignment horizontal="center" vertical="center"/>
    </xf>
    <xf numFmtId="0" fontId="10" fillId="0" borderId="16" xfId="0" quotePrefix="1" applyFont="1" applyFill="1" applyBorder="1" applyAlignment="1">
      <alignment horizontal="center" vertical="center"/>
    </xf>
    <xf numFmtId="0" fontId="71" fillId="0" borderId="37" xfId="0" applyFont="1" applyBorder="1" applyAlignment="1">
      <alignment horizontal="center" vertical="center" wrapText="1"/>
    </xf>
    <xf numFmtId="0" fontId="71" fillId="0" borderId="37" xfId="0" applyFont="1" applyBorder="1" applyAlignment="1">
      <alignment vertical="center" wrapText="1"/>
    </xf>
    <xf numFmtId="0" fontId="10" fillId="0" borderId="37" xfId="0" applyFont="1" applyBorder="1" applyAlignment="1">
      <alignment vertical="top" wrapText="1"/>
    </xf>
    <xf numFmtId="4" fontId="71" fillId="0" borderId="37" xfId="0" applyNumberFormat="1" applyFont="1" applyFill="1" applyBorder="1" applyAlignment="1">
      <alignment vertical="center"/>
    </xf>
    <xf numFmtId="0" fontId="10" fillId="0" borderId="38" xfId="0" applyFont="1" applyBorder="1" applyAlignment="1">
      <alignment horizontal="center" vertical="center" wrapText="1"/>
    </xf>
    <xf numFmtId="0" fontId="10" fillId="0" borderId="38" xfId="0" applyFont="1" applyBorder="1" applyAlignment="1">
      <alignment vertical="center" wrapText="1"/>
    </xf>
    <xf numFmtId="0" fontId="10" fillId="0" borderId="38" xfId="0" applyFont="1" applyBorder="1" applyAlignment="1">
      <alignment horizontal="left" vertical="top" wrapText="1" indent="1"/>
    </xf>
    <xf numFmtId="4" fontId="10" fillId="0" borderId="38" xfId="0" applyNumberFormat="1" applyFont="1" applyFill="1" applyBorder="1" applyAlignment="1">
      <alignment vertical="center"/>
    </xf>
    <xf numFmtId="4" fontId="10" fillId="0" borderId="38" xfId="0" applyNumberFormat="1" applyFont="1" applyBorder="1" applyAlignment="1">
      <alignment vertical="center"/>
    </xf>
    <xf numFmtId="0" fontId="73" fillId="0" borderId="38" xfId="0" applyFont="1" applyBorder="1" applyAlignment="1">
      <alignment vertical="center" wrapText="1"/>
    </xf>
    <xf numFmtId="0" fontId="73" fillId="0" borderId="38" xfId="0" applyFont="1" applyBorder="1" applyAlignment="1">
      <alignment horizontal="left" vertical="top" wrapText="1" indent="1"/>
    </xf>
    <xf numFmtId="0" fontId="72" fillId="0" borderId="38" xfId="0" applyFont="1" applyBorder="1" applyAlignment="1">
      <alignment horizontal="center" vertical="center" wrapText="1"/>
    </xf>
    <xf numFmtId="0" fontId="72" fillId="0" borderId="38" xfId="0" applyFont="1" applyBorder="1" applyAlignment="1">
      <alignment vertical="center" wrapText="1"/>
    </xf>
    <xf numFmtId="0" fontId="72" fillId="0" borderId="0" xfId="0" applyFont="1" applyFill="1"/>
    <xf numFmtId="4" fontId="71" fillId="0" borderId="38" xfId="0" applyNumberFormat="1" applyFont="1" applyFill="1" applyBorder="1" applyAlignment="1">
      <alignment vertical="center"/>
    </xf>
    <xf numFmtId="4" fontId="75" fillId="0" borderId="38" xfId="0" applyNumberFormat="1" applyFont="1" applyFill="1" applyBorder="1" applyAlignment="1">
      <alignment vertical="center"/>
    </xf>
    <xf numFmtId="4" fontId="71" fillId="0" borderId="38" xfId="0" applyNumberFormat="1" applyFont="1" applyBorder="1" applyAlignment="1">
      <alignment vertical="center"/>
    </xf>
    <xf numFmtId="0" fontId="71" fillId="0" borderId="38" xfId="0" applyFont="1" applyBorder="1" applyAlignment="1">
      <alignment horizontal="center" vertical="center" wrapText="1"/>
    </xf>
    <xf numFmtId="0" fontId="71" fillId="0" borderId="38" xfId="0" applyFont="1" applyBorder="1" applyAlignment="1">
      <alignment vertical="center" wrapText="1"/>
    </xf>
    <xf numFmtId="0" fontId="10" fillId="0" borderId="38" xfId="0" applyFont="1" applyFill="1" applyBorder="1" applyAlignment="1">
      <alignment horizontal="center" vertical="center" wrapText="1"/>
    </xf>
    <xf numFmtId="0" fontId="10" fillId="0" borderId="38" xfId="0" applyFont="1" applyFill="1" applyBorder="1" applyAlignment="1">
      <alignment vertical="center" wrapText="1"/>
    </xf>
    <xf numFmtId="0" fontId="73" fillId="0" borderId="0" xfId="0" applyFont="1" applyAlignment="1">
      <alignment horizontal="left" indent="1"/>
    </xf>
    <xf numFmtId="0" fontId="73" fillId="0" borderId="0" xfId="0" applyFont="1"/>
    <xf numFmtId="0" fontId="10" fillId="0" borderId="2" xfId="0" quotePrefix="1" applyFont="1" applyBorder="1" applyAlignment="1">
      <alignment horizontal="center" vertical="center"/>
    </xf>
    <xf numFmtId="0" fontId="10" fillId="0" borderId="2" xfId="0" applyFont="1" applyFill="1" applyBorder="1" applyAlignment="1">
      <alignment horizontal="center" vertical="center"/>
    </xf>
    <xf numFmtId="0" fontId="10" fillId="0" borderId="2" xfId="0" quotePrefix="1" applyFont="1" applyFill="1" applyBorder="1" applyAlignment="1">
      <alignment horizontal="center" vertical="center"/>
    </xf>
    <xf numFmtId="0" fontId="71" fillId="0" borderId="6" xfId="0" applyFont="1" applyFill="1" applyBorder="1" applyAlignment="1">
      <alignment horizontal="center" vertical="center"/>
    </xf>
    <xf numFmtId="0" fontId="71" fillId="0" borderId="6" xfId="0" applyNumberFormat="1" applyFont="1" applyFill="1" applyBorder="1" applyAlignment="1">
      <alignment horizontal="left" vertical="center" wrapText="1"/>
    </xf>
    <xf numFmtId="0" fontId="71" fillId="0" borderId="6" xfId="0" applyNumberFormat="1" applyFont="1" applyFill="1" applyBorder="1" applyAlignment="1">
      <alignment horizontal="center" vertical="center" wrapText="1"/>
    </xf>
    <xf numFmtId="4" fontId="71" fillId="0" borderId="8" xfId="0" applyNumberFormat="1" applyFont="1" applyBorder="1"/>
    <xf numFmtId="0" fontId="10" fillId="0" borderId="3" xfId="0" quotePrefix="1" applyFont="1" applyFill="1" applyBorder="1" applyAlignment="1">
      <alignment horizontal="center" vertical="center"/>
    </xf>
    <xf numFmtId="4" fontId="10" fillId="0" borderId="7" xfId="0" applyNumberFormat="1" applyFont="1" applyBorder="1"/>
    <xf numFmtId="0" fontId="10" fillId="0" borderId="8" xfId="0" applyFont="1" applyBorder="1" applyAlignment="1">
      <alignment horizontal="center" vertical="center" wrapText="1"/>
    </xf>
    <xf numFmtId="0" fontId="10" fillId="0" borderId="8" xfId="0" applyFont="1" applyBorder="1" applyAlignment="1">
      <alignment horizontal="left" vertical="center" wrapText="1"/>
    </xf>
    <xf numFmtId="0" fontId="73" fillId="0" borderId="0" xfId="0" applyFont="1" applyFill="1" applyBorder="1"/>
    <xf numFmtId="4" fontId="71" fillId="0" borderId="17" xfId="0" applyNumberFormat="1" applyFont="1" applyFill="1" applyBorder="1" applyAlignment="1">
      <alignment horizontal="right" vertical="center" wrapText="1"/>
    </xf>
    <xf numFmtId="0" fontId="76" fillId="0" borderId="2" xfId="0" applyFont="1" applyFill="1" applyBorder="1" applyAlignment="1">
      <alignment horizontal="center" vertical="center"/>
    </xf>
    <xf numFmtId="0" fontId="81" fillId="0" borderId="7" xfId="0" applyNumberFormat="1" applyFont="1" applyFill="1" applyBorder="1" applyAlignment="1">
      <alignment horizontal="left" vertical="center" wrapText="1"/>
    </xf>
    <xf numFmtId="4" fontId="10" fillId="0" borderId="7" xfId="0" applyNumberFormat="1" applyFont="1" applyFill="1" applyBorder="1" applyAlignment="1">
      <alignment horizontal="right" vertical="center"/>
    </xf>
    <xf numFmtId="4" fontId="71" fillId="0" borderId="0" xfId="0" applyNumberFormat="1" applyFont="1" applyFill="1"/>
    <xf numFmtId="0" fontId="71" fillId="0" borderId="39" xfId="0" applyFont="1" applyBorder="1" applyAlignment="1">
      <alignment horizontal="center" vertical="center" wrapText="1"/>
    </xf>
    <xf numFmtId="0" fontId="71" fillId="0" borderId="39" xfId="0" applyFont="1" applyBorder="1" applyAlignment="1">
      <alignment vertical="center" wrapText="1"/>
    </xf>
    <xf numFmtId="4" fontId="71" fillId="0" borderId="39" xfId="0" applyNumberFormat="1" applyFont="1" applyFill="1" applyBorder="1" applyAlignment="1">
      <alignment vertical="center"/>
    </xf>
    <xf numFmtId="4" fontId="71" fillId="0" borderId="39" xfId="0" applyNumberFormat="1" applyFont="1" applyBorder="1" applyAlignment="1">
      <alignment vertical="center"/>
    </xf>
    <xf numFmtId="0" fontId="66" fillId="0" borderId="2" xfId="0" quotePrefix="1" applyFont="1" applyBorder="1" applyAlignment="1">
      <alignment horizontal="center" vertical="center"/>
    </xf>
    <xf numFmtId="4" fontId="71" fillId="0" borderId="41" xfId="0" applyNumberFormat="1" applyFont="1" applyFill="1" applyBorder="1" applyAlignment="1">
      <alignment vertical="center"/>
    </xf>
    <xf numFmtId="4" fontId="10" fillId="0" borderId="0" xfId="183" applyNumberFormat="1" applyFont="1" applyAlignment="1">
      <alignment horizontal="center"/>
    </xf>
    <xf numFmtId="4" fontId="10" fillId="0" borderId="0" xfId="183" applyNumberFormat="1" applyFont="1"/>
    <xf numFmtId="4" fontId="73" fillId="0" borderId="0" xfId="183" applyNumberFormat="1" applyFont="1"/>
    <xf numFmtId="4" fontId="71" fillId="0" borderId="0" xfId="183" applyNumberFormat="1" applyFont="1"/>
    <xf numFmtId="4" fontId="71" fillId="0" borderId="0" xfId="183" applyNumberFormat="1" applyFont="1" applyAlignment="1">
      <alignment horizontal="left"/>
    </xf>
    <xf numFmtId="4" fontId="10" fillId="0" borderId="0" xfId="183" applyNumberFormat="1" applyFont="1" applyFill="1"/>
    <xf numFmtId="4" fontId="71" fillId="0" borderId="0" xfId="183" applyNumberFormat="1" applyFont="1" applyAlignment="1"/>
    <xf numFmtId="4" fontId="10" fillId="0" borderId="0" xfId="183" applyNumberFormat="1" applyFont="1" applyBorder="1" applyAlignment="1">
      <alignment horizontal="center"/>
    </xf>
    <xf numFmtId="4" fontId="10" fillId="0" borderId="0" xfId="183" applyNumberFormat="1" applyFont="1" applyBorder="1"/>
    <xf numFmtId="4" fontId="71" fillId="0" borderId="0" xfId="183" applyNumberFormat="1" applyFont="1" applyBorder="1" applyAlignment="1"/>
    <xf numFmtId="4" fontId="73" fillId="0" borderId="0" xfId="183" applyNumberFormat="1" applyFont="1" applyBorder="1"/>
    <xf numFmtId="4" fontId="71" fillId="0" borderId="0" xfId="183" applyNumberFormat="1" applyFont="1" applyBorder="1" applyAlignment="1">
      <alignment horizontal="center"/>
    </xf>
    <xf numFmtId="202" fontId="71" fillId="0" borderId="0" xfId="183" applyNumberFormat="1" applyFont="1" applyBorder="1" applyAlignment="1">
      <alignment horizontal="center"/>
    </xf>
    <xf numFmtId="0" fontId="10" fillId="0" borderId="1" xfId="0" applyFont="1" applyBorder="1"/>
    <xf numFmtId="4" fontId="10" fillId="0" borderId="1" xfId="0" applyNumberFormat="1" applyFont="1" applyBorder="1"/>
    <xf numFmtId="4" fontId="10" fillId="0" borderId="0" xfId="183" applyNumberFormat="1" applyFont="1" applyFill="1" applyBorder="1"/>
    <xf numFmtId="4" fontId="10" fillId="0" borderId="3" xfId="183" applyNumberFormat="1" applyFont="1" applyBorder="1" applyAlignment="1">
      <alignment horizontal="center"/>
    </xf>
    <xf numFmtId="4" fontId="10" fillId="0" borderId="3" xfId="183" applyNumberFormat="1" applyFont="1" applyBorder="1"/>
    <xf numFmtId="4" fontId="73" fillId="0" borderId="3" xfId="183" applyNumberFormat="1" applyFont="1" applyBorder="1"/>
    <xf numFmtId="4" fontId="10" fillId="0" borderId="16" xfId="183" applyNumberFormat="1" applyFont="1" applyBorder="1" applyAlignment="1">
      <alignment horizontal="center"/>
    </xf>
    <xf numFmtId="4" fontId="73" fillId="0" borderId="16" xfId="183" applyNumberFormat="1" applyFont="1" applyBorder="1" applyAlignment="1">
      <alignment horizontal="center"/>
    </xf>
    <xf numFmtId="4" fontId="71" fillId="0" borderId="3" xfId="183" applyNumberFormat="1" applyFont="1" applyBorder="1" applyAlignment="1">
      <alignment horizontal="center"/>
    </xf>
    <xf numFmtId="4" fontId="10" fillId="0" borderId="3" xfId="183" applyNumberFormat="1" applyFont="1" applyFill="1" applyBorder="1" applyAlignment="1">
      <alignment horizontal="center"/>
    </xf>
    <xf numFmtId="4" fontId="10" fillId="0" borderId="5" xfId="183" applyNumberFormat="1" applyFont="1" applyBorder="1" applyAlignment="1">
      <alignment horizontal="center"/>
    </xf>
    <xf numFmtId="4" fontId="73" fillId="0" borderId="5" xfId="183" applyNumberFormat="1" applyFont="1" applyBorder="1" applyAlignment="1">
      <alignment horizontal="center"/>
    </xf>
    <xf numFmtId="4" fontId="71" fillId="0" borderId="5" xfId="183" applyNumberFormat="1" applyFont="1" applyFill="1" applyBorder="1" applyAlignment="1">
      <alignment horizontal="center" vertical="top"/>
    </xf>
    <xf numFmtId="4" fontId="10" fillId="0" borderId="5" xfId="183" applyNumberFormat="1" applyFont="1" applyFill="1" applyBorder="1" applyAlignment="1">
      <alignment horizontal="center" vertical="top"/>
    </xf>
    <xf numFmtId="4" fontId="10" fillId="0" borderId="5" xfId="183" applyNumberFormat="1" applyFont="1" applyBorder="1" applyAlignment="1">
      <alignment horizontal="center" vertical="top"/>
    </xf>
    <xf numFmtId="4" fontId="71" fillId="0" borderId="5" xfId="183" applyNumberFormat="1" applyFont="1" applyBorder="1" applyAlignment="1">
      <alignment horizontal="center" vertical="top"/>
    </xf>
    <xf numFmtId="4" fontId="10" fillId="0" borderId="5" xfId="183" applyNumberFormat="1" applyFont="1" applyFill="1" applyBorder="1" applyAlignment="1">
      <alignment horizontal="center"/>
    </xf>
    <xf numFmtId="4" fontId="10" fillId="0" borderId="5" xfId="183" applyNumberFormat="1" applyFont="1" applyFill="1" applyBorder="1" applyAlignment="1">
      <alignment horizontal="center" wrapText="1"/>
    </xf>
    <xf numFmtId="0" fontId="10" fillId="0" borderId="5" xfId="0" applyFont="1" applyBorder="1" applyAlignment="1">
      <alignment horizontal="center" vertical="top" wrapText="1"/>
    </xf>
    <xf numFmtId="37" fontId="10" fillId="0" borderId="2" xfId="183" quotePrefix="1" applyNumberFormat="1" applyFont="1" applyFill="1" applyBorder="1" applyAlignment="1">
      <alignment horizontal="center" vertical="center"/>
    </xf>
    <xf numFmtId="49" fontId="10" fillId="0" borderId="2" xfId="183" applyNumberFormat="1" applyFont="1" applyFill="1" applyBorder="1" applyAlignment="1">
      <alignment horizontal="center" vertical="center"/>
    </xf>
    <xf numFmtId="49" fontId="10" fillId="0" borderId="5" xfId="183" applyNumberFormat="1" applyFont="1" applyFill="1" applyBorder="1" applyAlignment="1">
      <alignment horizontal="center" vertical="center"/>
    </xf>
    <xf numFmtId="4" fontId="10" fillId="0" borderId="2" xfId="183" quotePrefix="1" applyNumberFormat="1" applyFont="1" applyBorder="1" applyAlignment="1">
      <alignment horizontal="center"/>
    </xf>
    <xf numFmtId="4" fontId="10" fillId="11" borderId="0" xfId="183" applyNumberFormat="1" applyFont="1" applyFill="1" applyAlignment="1">
      <alignment horizontal="center"/>
    </xf>
    <xf numFmtId="4" fontId="71" fillId="0" borderId="6" xfId="183" applyNumberFormat="1" applyFont="1" applyBorder="1" applyAlignment="1">
      <alignment horizontal="center"/>
    </xf>
    <xf numFmtId="4" fontId="83" fillId="0" borderId="6" xfId="183" applyNumberFormat="1" applyFont="1" applyBorder="1"/>
    <xf numFmtId="4" fontId="71" fillId="0" borderId="6" xfId="183" applyNumberFormat="1" applyFont="1" applyBorder="1"/>
    <xf numFmtId="4" fontId="71" fillId="0" borderId="6" xfId="183" applyNumberFormat="1" applyFont="1" applyFill="1" applyBorder="1"/>
    <xf numFmtId="4" fontId="71" fillId="0" borderId="7" xfId="183" applyNumberFormat="1" applyFont="1" applyFill="1" applyBorder="1" applyAlignment="1">
      <alignment horizontal="center" vertical="center" wrapText="1"/>
    </xf>
    <xf numFmtId="4" fontId="71" fillId="0" borderId="7" xfId="183" applyNumberFormat="1" applyFont="1" applyFill="1" applyBorder="1" applyAlignment="1">
      <alignment horizontal="left" vertical="center" wrapText="1"/>
    </xf>
    <xf numFmtId="4" fontId="71" fillId="0" borderId="7" xfId="183" applyNumberFormat="1" applyFont="1" applyBorder="1" applyAlignment="1">
      <alignment horizontal="center" vertical="center" wrapText="1"/>
    </xf>
    <xf numFmtId="4" fontId="71" fillId="12" borderId="7" xfId="183" applyNumberFormat="1" applyFont="1" applyFill="1" applyBorder="1"/>
    <xf numFmtId="4" fontId="71" fillId="11" borderId="7" xfId="183" applyNumberFormat="1" applyFont="1" applyFill="1" applyBorder="1"/>
    <xf numFmtId="4" fontId="71" fillId="0" borderId="7" xfId="183" applyNumberFormat="1" applyFont="1" applyFill="1" applyBorder="1"/>
    <xf numFmtId="4" fontId="71" fillId="0" borderId="7" xfId="183" applyNumberFormat="1" applyFont="1" applyBorder="1"/>
    <xf numFmtId="4" fontId="10" fillId="0" borderId="7" xfId="183" applyNumberFormat="1" applyFont="1" applyFill="1" applyBorder="1" applyAlignment="1">
      <alignment horizontal="center" vertical="center" wrapText="1"/>
    </xf>
    <xf numFmtId="4" fontId="10" fillId="0" borderId="7" xfId="183" applyNumberFormat="1" applyFont="1" applyFill="1" applyBorder="1" applyAlignment="1">
      <alignment vertical="center"/>
    </xf>
    <xf numFmtId="4" fontId="10" fillId="0" borderId="7" xfId="183" applyNumberFormat="1" applyFont="1" applyBorder="1" applyAlignment="1">
      <alignment horizontal="center" vertical="center" wrapText="1"/>
    </xf>
    <xf numFmtId="4" fontId="83" fillId="11" borderId="7" xfId="183" applyNumberFormat="1" applyFont="1" applyFill="1" applyBorder="1"/>
    <xf numFmtId="4" fontId="10" fillId="0" borderId="7" xfId="183" applyNumberFormat="1" applyFont="1" applyFill="1" applyBorder="1"/>
    <xf numFmtId="4" fontId="73" fillId="0" borderId="7" xfId="183" applyNumberFormat="1" applyFont="1" applyFill="1" applyBorder="1"/>
    <xf numFmtId="4" fontId="10" fillId="0" borderId="7" xfId="183" applyNumberFormat="1" applyFont="1" applyBorder="1"/>
    <xf numFmtId="4" fontId="73" fillId="0" borderId="7" xfId="183" applyNumberFormat="1" applyFont="1" applyFill="1" applyBorder="1" applyAlignment="1">
      <alignment horizontal="center" vertical="center" wrapText="1"/>
    </xf>
    <xf numFmtId="4" fontId="73" fillId="0" borderId="7" xfId="183" applyNumberFormat="1" applyFont="1" applyFill="1" applyBorder="1" applyAlignment="1">
      <alignment vertical="center"/>
    </xf>
    <xf numFmtId="4" fontId="73" fillId="0" borderId="7" xfId="183" applyNumberFormat="1" applyFont="1" applyBorder="1" applyAlignment="1">
      <alignment horizontal="center" vertical="center" wrapText="1"/>
    </xf>
    <xf numFmtId="4" fontId="10" fillId="0" borderId="7" xfId="183" applyNumberFormat="1" applyFont="1" applyFill="1" applyBorder="1" applyAlignment="1">
      <alignment horizontal="left" vertical="center"/>
    </xf>
    <xf numFmtId="4" fontId="71" fillId="0" borderId="7" xfId="183" applyNumberFormat="1" applyFont="1" applyFill="1" applyBorder="1" applyAlignment="1">
      <alignment horizontal="left" vertical="center"/>
    </xf>
    <xf numFmtId="4" fontId="10" fillId="11" borderId="7" xfId="183" applyNumberFormat="1" applyFont="1" applyFill="1" applyBorder="1"/>
    <xf numFmtId="0" fontId="10" fillId="0" borderId="7" xfId="0" applyFont="1" applyBorder="1" applyAlignment="1">
      <alignment vertical="top" wrapText="1"/>
    </xf>
    <xf numFmtId="4" fontId="71" fillId="0" borderId="8" xfId="183" applyNumberFormat="1" applyFont="1" applyFill="1" applyBorder="1" applyAlignment="1">
      <alignment horizontal="center" vertical="center" wrapText="1"/>
    </xf>
    <xf numFmtId="4" fontId="71" fillId="0" borderId="8" xfId="183" applyNumberFormat="1" applyFont="1" applyBorder="1"/>
    <xf numFmtId="4" fontId="71" fillId="0" borderId="8" xfId="183" applyNumberFormat="1" applyFont="1" applyFill="1" applyBorder="1"/>
    <xf numFmtId="4" fontId="10" fillId="11" borderId="8" xfId="183" applyNumberFormat="1" applyFont="1" applyFill="1" applyBorder="1"/>
    <xf numFmtId="4" fontId="71" fillId="12" borderId="8" xfId="183" applyNumberFormat="1" applyFont="1" applyFill="1" applyBorder="1"/>
    <xf numFmtId="4" fontId="71" fillId="0" borderId="2" xfId="183" applyNumberFormat="1" applyFont="1" applyBorder="1" applyAlignment="1">
      <alignment horizontal="center"/>
    </xf>
    <xf numFmtId="4" fontId="71" fillId="0" borderId="2" xfId="184" applyNumberFormat="1" applyFont="1" applyFill="1" applyBorder="1" applyAlignment="1">
      <alignment horizontal="center" vertical="center" wrapText="1"/>
    </xf>
    <xf numFmtId="4" fontId="83" fillId="0" borderId="2" xfId="183" applyNumberFormat="1" applyFont="1" applyBorder="1" applyAlignment="1">
      <alignment horizontal="center"/>
    </xf>
    <xf numFmtId="4" fontId="71" fillId="0" borderId="2" xfId="183" applyNumberFormat="1" applyFont="1" applyBorder="1"/>
    <xf numFmtId="4" fontId="83" fillId="0" borderId="2" xfId="183" applyNumberFormat="1" applyFont="1" applyBorder="1"/>
    <xf numFmtId="4" fontId="71" fillId="0" borderId="18" xfId="183" applyNumberFormat="1" applyFont="1" applyBorder="1"/>
    <xf numFmtId="4" fontId="71" fillId="0" borderId="18" xfId="0" applyNumberFormat="1" applyFont="1" applyBorder="1" applyAlignment="1">
      <alignment horizontal="right" vertical="center" wrapText="1"/>
    </xf>
    <xf numFmtId="4" fontId="71" fillId="0" borderId="0" xfId="0" applyNumberFormat="1" applyFont="1"/>
    <xf numFmtId="0" fontId="10" fillId="0" borderId="0" xfId="2" applyFont="1" applyFill="1" applyAlignment="1">
      <alignment horizontal="left" vertical="center" wrapText="1"/>
    </xf>
    <xf numFmtId="0" fontId="10" fillId="0" borderId="0" xfId="2" applyFont="1" applyFill="1" applyAlignment="1">
      <alignment wrapText="1"/>
    </xf>
    <xf numFmtId="0" fontId="71" fillId="0" borderId="3" xfId="0" applyFont="1" applyBorder="1" applyAlignment="1">
      <alignment horizontal="center" vertical="center"/>
    </xf>
    <xf numFmtId="0" fontId="71" fillId="0" borderId="5" xfId="0" applyFont="1" applyBorder="1" applyAlignment="1">
      <alignment horizontal="center" vertical="center"/>
    </xf>
    <xf numFmtId="0" fontId="71" fillId="0" borderId="1" xfId="0" applyFont="1" applyBorder="1" applyAlignment="1">
      <alignment horizontal="center"/>
    </xf>
    <xf numFmtId="4" fontId="71" fillId="0" borderId="17" xfId="0" applyNumberFormat="1" applyFont="1" applyBorder="1" applyAlignment="1">
      <alignment horizontal="right" vertical="center" wrapText="1"/>
    </xf>
    <xf numFmtId="0" fontId="5" fillId="9" borderId="6" xfId="2" applyFont="1" applyFill="1" applyBorder="1" applyAlignment="1">
      <alignment vertical="center" wrapText="1"/>
    </xf>
    <xf numFmtId="0" fontId="82" fillId="0" borderId="0" xfId="2" applyFont="1" applyFill="1" applyAlignment="1">
      <alignment vertical="center" wrapText="1"/>
    </xf>
    <xf numFmtId="0" fontId="5" fillId="0" borderId="0" xfId="2" applyFont="1" applyFill="1" applyAlignment="1">
      <alignment horizontal="center" wrapText="1"/>
    </xf>
    <xf numFmtId="49" fontId="5" fillId="0" borderId="0" xfId="2" applyNumberFormat="1" applyFont="1" applyFill="1" applyAlignment="1">
      <alignment horizontal="center" wrapText="1"/>
    </xf>
    <xf numFmtId="4" fontId="89" fillId="0" borderId="7" xfId="0" applyNumberFormat="1" applyFont="1" applyFill="1" applyBorder="1" applyAlignment="1">
      <alignment horizontal="right" vertical="center" wrapText="1"/>
    </xf>
    <xf numFmtId="0" fontId="8" fillId="0" borderId="0" xfId="2" applyFont="1" applyFill="1" applyAlignment="1">
      <alignment vertical="center" wrapText="1"/>
    </xf>
    <xf numFmtId="4" fontId="10" fillId="0" borderId="1" xfId="0" applyNumberFormat="1" applyFont="1" applyBorder="1" applyAlignment="1"/>
    <xf numFmtId="0" fontId="92" fillId="0" borderId="3" xfId="0" applyFont="1" applyFill="1" applyBorder="1" applyAlignment="1">
      <alignment horizontal="center" vertical="center" wrapText="1"/>
    </xf>
    <xf numFmtId="0" fontId="5" fillId="0" borderId="0" xfId="1" applyFont="1" applyFill="1" applyAlignment="1">
      <alignment horizontal="center" vertical="center" wrapText="1"/>
    </xf>
    <xf numFmtId="0" fontId="71" fillId="0" borderId="3" xfId="0" applyFont="1" applyBorder="1" applyAlignment="1">
      <alignment horizontal="center" vertical="center"/>
    </xf>
    <xf numFmtId="0" fontId="71" fillId="0" borderId="5" xfId="0" applyFont="1" applyBorder="1" applyAlignment="1">
      <alignment horizontal="center" vertical="center"/>
    </xf>
    <xf numFmtId="0" fontId="71" fillId="0" borderId="1" xfId="0" applyFont="1" applyBorder="1" applyAlignment="1">
      <alignment horizontal="center"/>
    </xf>
    <xf numFmtId="0" fontId="71" fillId="0" borderId="5" xfId="0" applyFont="1" applyFill="1" applyBorder="1" applyAlignment="1">
      <alignment horizontal="center" vertical="center" wrapText="1"/>
    </xf>
    <xf numFmtId="0" fontId="5" fillId="9" borderId="6" xfId="2" applyFont="1" applyFill="1" applyBorder="1" applyAlignment="1">
      <alignment horizontal="center" vertical="center" wrapText="1"/>
    </xf>
    <xf numFmtId="49" fontId="5" fillId="0" borderId="49" xfId="1" applyNumberFormat="1" applyFont="1" applyFill="1" applyBorder="1" applyAlignment="1">
      <alignment horizontal="center" vertical="center" wrapText="1"/>
    </xf>
    <xf numFmtId="0" fontId="5" fillId="0" borderId="49" xfId="2" applyFont="1" applyFill="1" applyBorder="1" applyAlignment="1">
      <alignment horizontal="center" vertical="center" wrapText="1"/>
    </xf>
    <xf numFmtId="0" fontId="5" fillId="0" borderId="0" xfId="182" applyFont="1" applyBorder="1" applyAlignment="1">
      <alignment vertical="center"/>
    </xf>
    <xf numFmtId="0" fontId="5" fillId="0" borderId="0" xfId="0" applyFont="1" applyBorder="1" applyAlignment="1">
      <alignment horizontal="left" vertical="center"/>
    </xf>
    <xf numFmtId="0" fontId="5" fillId="0" borderId="50" xfId="2" applyFont="1" applyFill="1" applyBorder="1" applyAlignment="1">
      <alignment vertical="center" wrapText="1"/>
    </xf>
    <xf numFmtId="0" fontId="95" fillId="0" borderId="0" xfId="2" applyFont="1" applyFill="1" applyAlignment="1">
      <alignment vertical="center" wrapText="1"/>
    </xf>
    <xf numFmtId="0" fontId="5" fillId="0" borderId="49" xfId="2" applyFont="1" applyFill="1" applyBorder="1" applyAlignment="1">
      <alignment horizontal="left" vertical="center" wrapText="1"/>
    </xf>
    <xf numFmtId="0" fontId="5" fillId="0" borderId="49" xfId="2" applyFont="1" applyFill="1" applyBorder="1" applyAlignment="1">
      <alignment vertical="center" wrapText="1"/>
    </xf>
    <xf numFmtId="4" fontId="5" fillId="0" borderId="49" xfId="7" applyNumberFormat="1" applyFont="1" applyFill="1" applyBorder="1" applyAlignment="1">
      <alignment horizontal="right" vertical="center" wrapText="1"/>
    </xf>
    <xf numFmtId="4" fontId="5" fillId="0" borderId="49" xfId="2" applyNumberFormat="1" applyFont="1" applyFill="1" applyBorder="1" applyAlignment="1">
      <alignment horizontal="right" vertical="center" wrapText="1"/>
    </xf>
    <xf numFmtId="0" fontId="5" fillId="0" borderId="49" xfId="2" applyFont="1" applyFill="1" applyBorder="1" applyAlignment="1">
      <alignment horizontal="center" vertical="center"/>
    </xf>
    <xf numFmtId="0" fontId="71" fillId="0" borderId="3" xfId="0" applyFont="1" applyBorder="1" applyAlignment="1">
      <alignment horizontal="center" vertical="center"/>
    </xf>
    <xf numFmtId="0" fontId="71" fillId="0" borderId="5" xfId="0" applyFont="1" applyBorder="1" applyAlignment="1">
      <alignment horizontal="center" vertical="center"/>
    </xf>
    <xf numFmtId="0" fontId="71" fillId="0" borderId="1" xfId="0" applyFont="1" applyBorder="1" applyAlignment="1">
      <alignment horizontal="center"/>
    </xf>
    <xf numFmtId="0" fontId="71" fillId="0" borderId="16" xfId="0" applyFont="1" applyFill="1" applyBorder="1" applyAlignment="1">
      <alignment horizontal="center" vertical="center"/>
    </xf>
    <xf numFmtId="0" fontId="71" fillId="0" borderId="5" xfId="0" applyFont="1" applyFill="1" applyBorder="1" applyAlignment="1">
      <alignment horizontal="center" vertical="center" wrapText="1"/>
    </xf>
    <xf numFmtId="1" fontId="71" fillId="0" borderId="25" xfId="0" applyNumberFormat="1" applyFont="1" applyBorder="1" applyAlignment="1">
      <alignment horizontal="center" vertical="center"/>
    </xf>
    <xf numFmtId="1" fontId="10" fillId="0" borderId="27" xfId="0" applyNumberFormat="1" applyFont="1" applyBorder="1" applyAlignment="1">
      <alignment horizontal="center" vertical="center"/>
    </xf>
    <xf numFmtId="0" fontId="10" fillId="0" borderId="6" xfId="0" applyFont="1" applyBorder="1" applyAlignment="1">
      <alignment horizontal="left" vertical="center"/>
    </xf>
    <xf numFmtId="1" fontId="10" fillId="0" borderId="29" xfId="0" applyNumberFormat="1" applyFont="1" applyBorder="1" applyAlignment="1">
      <alignment horizontal="center" vertical="center"/>
    </xf>
    <xf numFmtId="0" fontId="10" fillId="0" borderId="7" xfId="0" applyFont="1" applyBorder="1" applyAlignment="1">
      <alignment horizontal="left" vertical="center"/>
    </xf>
    <xf numFmtId="0" fontId="10" fillId="0" borderId="7" xfId="0" applyFont="1" applyBorder="1" applyAlignment="1">
      <alignment horizontal="left" vertical="center" wrapText="1"/>
    </xf>
    <xf numFmtId="1" fontId="10" fillId="0" borderId="55" xfId="0" applyNumberFormat="1" applyFont="1" applyBorder="1" applyAlignment="1">
      <alignment horizontal="center" vertical="center"/>
    </xf>
    <xf numFmtId="0" fontId="10" fillId="0" borderId="5" xfId="0" applyFont="1" applyBorder="1" applyAlignment="1">
      <alignment horizontal="left" vertical="center"/>
    </xf>
    <xf numFmtId="3" fontId="10" fillId="0" borderId="0" xfId="0" applyNumberFormat="1" applyFont="1" applyBorder="1" applyAlignment="1"/>
    <xf numFmtId="0" fontId="10" fillId="0" borderId="0" xfId="245" applyFont="1" applyAlignment="1"/>
    <xf numFmtId="0" fontId="73" fillId="0" borderId="0" xfId="245" applyFont="1" applyBorder="1" applyAlignment="1"/>
    <xf numFmtId="0" fontId="10" fillId="0" borderId="1" xfId="245" applyFont="1" applyBorder="1" applyAlignment="1"/>
    <xf numFmtId="4" fontId="10" fillId="0" borderId="1" xfId="245" applyNumberFormat="1" applyFont="1" applyBorder="1" applyAlignment="1">
      <alignment horizontal="center"/>
    </xf>
    <xf numFmtId="4" fontId="10" fillId="0" borderId="1" xfId="245" applyNumberFormat="1" applyFont="1" applyBorder="1" applyAlignment="1"/>
    <xf numFmtId="0" fontId="10" fillId="0" borderId="0" xfId="245" applyFont="1"/>
    <xf numFmtId="3" fontId="71" fillId="0" borderId="3" xfId="245" applyNumberFormat="1" applyFont="1" applyBorder="1" applyAlignment="1">
      <alignment horizontal="center" vertical="center" wrapText="1"/>
    </xf>
    <xf numFmtId="0" fontId="71" fillId="0" borderId="3" xfId="245" applyFont="1" applyBorder="1" applyAlignment="1">
      <alignment horizontal="center" vertical="center" wrapText="1"/>
    </xf>
    <xf numFmtId="3" fontId="71" fillId="0" borderId="5" xfId="245" applyNumberFormat="1" applyFont="1" applyBorder="1" applyAlignment="1">
      <alignment horizontal="center" vertical="center" wrapText="1"/>
    </xf>
    <xf numFmtId="0" fontId="92" fillId="0" borderId="5" xfId="245" applyFont="1" applyBorder="1" applyAlignment="1">
      <alignment horizontal="center" vertical="center" wrapText="1"/>
    </xf>
    <xf numFmtId="0" fontId="10" fillId="0" borderId="2" xfId="245" quotePrefix="1" applyFont="1" applyBorder="1" applyAlignment="1">
      <alignment horizontal="center" vertical="center"/>
    </xf>
    <xf numFmtId="3" fontId="10" fillId="0" borderId="2" xfId="245" quotePrefix="1" applyNumberFormat="1" applyFont="1" applyBorder="1" applyAlignment="1">
      <alignment horizontal="center" vertical="center"/>
    </xf>
    <xf numFmtId="0" fontId="66" fillId="0" borderId="2" xfId="245" applyFont="1" applyFill="1" applyBorder="1" applyAlignment="1">
      <alignment horizontal="center" vertical="center"/>
    </xf>
    <xf numFmtId="0" fontId="10" fillId="0" borderId="2" xfId="245" quotePrefix="1" applyFont="1" applyFill="1" applyBorder="1" applyAlignment="1">
      <alignment horizontal="center" vertical="center"/>
    </xf>
    <xf numFmtId="197" fontId="10" fillId="0" borderId="52" xfId="245" applyNumberFormat="1" applyFont="1" applyFill="1" applyBorder="1" applyAlignment="1">
      <alignment horizontal="center" vertical="center"/>
    </xf>
    <xf numFmtId="49" fontId="71" fillId="0" borderId="52" xfId="245" applyNumberFormat="1" applyFont="1" applyFill="1" applyBorder="1" applyAlignment="1">
      <alignment horizontal="center" vertical="center" wrapText="1"/>
    </xf>
    <xf numFmtId="49" fontId="10" fillId="0" borderId="52" xfId="245" applyNumberFormat="1" applyFont="1" applyFill="1" applyBorder="1" applyAlignment="1">
      <alignment horizontal="center" vertical="center"/>
    </xf>
    <xf numFmtId="3" fontId="71" fillId="0" borderId="52" xfId="245" applyNumberFormat="1" applyFont="1" applyFill="1" applyBorder="1" applyAlignment="1">
      <alignment horizontal="right" vertical="center"/>
    </xf>
    <xf numFmtId="2" fontId="10" fillId="0" borderId="52" xfId="245" applyNumberFormat="1" applyFont="1" applyFill="1" applyBorder="1" applyAlignment="1">
      <alignment horizontal="right" vertical="center"/>
    </xf>
    <xf numFmtId="4" fontId="71" fillId="0" borderId="52" xfId="245" applyNumberFormat="1" applyFont="1" applyFill="1" applyBorder="1" applyAlignment="1">
      <alignment horizontal="right" vertical="center" wrapText="1"/>
    </xf>
    <xf numFmtId="4" fontId="71" fillId="0" borderId="52" xfId="245" applyNumberFormat="1" applyFont="1" applyBorder="1" applyAlignment="1">
      <alignment horizontal="right" vertical="center" wrapText="1"/>
    </xf>
    <xf numFmtId="4" fontId="10" fillId="0" borderId="0" xfId="245" applyNumberFormat="1" applyFont="1"/>
    <xf numFmtId="0" fontId="71" fillId="0" borderId="7" xfId="245" applyFont="1" applyFill="1" applyBorder="1" applyAlignment="1">
      <alignment horizontal="center" vertical="center"/>
    </xf>
    <xf numFmtId="0" fontId="71" fillId="0" borderId="7" xfId="245" applyNumberFormat="1" applyFont="1" applyFill="1" applyBorder="1" applyAlignment="1">
      <alignment horizontal="left" vertical="center" wrapText="1"/>
    </xf>
    <xf numFmtId="0" fontId="71" fillId="0" borderId="7" xfId="245" applyNumberFormat="1" applyFont="1" applyFill="1" applyBorder="1" applyAlignment="1">
      <alignment horizontal="center" vertical="center" wrapText="1"/>
    </xf>
    <xf numFmtId="3" fontId="71" fillId="0" borderId="7" xfId="245" applyNumberFormat="1" applyFont="1" applyFill="1" applyBorder="1" applyAlignment="1">
      <alignment horizontal="right" vertical="center" wrapText="1"/>
    </xf>
    <xf numFmtId="4" fontId="71" fillId="0" borderId="7" xfId="245" applyNumberFormat="1" applyFont="1" applyFill="1" applyBorder="1" applyAlignment="1">
      <alignment horizontal="right" vertical="center" wrapText="1"/>
    </xf>
    <xf numFmtId="4" fontId="71" fillId="0" borderId="7" xfId="245" applyNumberFormat="1" applyFont="1" applyBorder="1" applyAlignment="1">
      <alignment horizontal="right" vertical="center" wrapText="1"/>
    </xf>
    <xf numFmtId="0" fontId="10" fillId="0" borderId="7" xfId="245" applyFont="1" applyFill="1" applyBorder="1" applyAlignment="1">
      <alignment horizontal="center" vertical="center"/>
    </xf>
    <xf numFmtId="0" fontId="10" fillId="0" borderId="7" xfId="245" applyNumberFormat="1" applyFont="1" applyFill="1" applyBorder="1" applyAlignment="1">
      <alignment horizontal="left" vertical="center" wrapText="1"/>
    </xf>
    <xf numFmtId="0" fontId="10" fillId="0" borderId="7" xfId="245" applyNumberFormat="1" applyFont="1" applyFill="1" applyBorder="1" applyAlignment="1">
      <alignment horizontal="center" vertical="center" wrapText="1"/>
    </xf>
    <xf numFmtId="3" fontId="10" fillId="0" borderId="7" xfId="245" applyNumberFormat="1" applyFont="1" applyFill="1" applyBorder="1" applyAlignment="1">
      <alignment horizontal="right" vertical="center" wrapText="1"/>
    </xf>
    <xf numFmtId="4" fontId="10" fillId="0" borderId="7" xfId="245" applyNumberFormat="1" applyFont="1" applyFill="1" applyBorder="1" applyAlignment="1">
      <alignment horizontal="right" vertical="center" wrapText="1"/>
    </xf>
    <xf numFmtId="4" fontId="10" fillId="0" borderId="7" xfId="245" applyNumberFormat="1" applyFont="1" applyBorder="1" applyAlignment="1">
      <alignment horizontal="right" vertical="center" wrapText="1"/>
    </xf>
    <xf numFmtId="0" fontId="73" fillId="0" borderId="7" xfId="245" applyFont="1" applyFill="1" applyBorder="1" applyAlignment="1">
      <alignment horizontal="center" vertical="center"/>
    </xf>
    <xf numFmtId="0" fontId="81" fillId="0" borderId="7" xfId="245" applyNumberFormat="1" applyFont="1" applyFill="1" applyBorder="1" applyAlignment="1">
      <alignment horizontal="left" vertical="center" wrapText="1"/>
    </xf>
    <xf numFmtId="0" fontId="73" fillId="0" borderId="7" xfId="245" applyNumberFormat="1" applyFont="1" applyFill="1" applyBorder="1" applyAlignment="1">
      <alignment horizontal="center" vertical="center" wrapText="1"/>
    </xf>
    <xf numFmtId="4" fontId="73" fillId="0" borderId="7" xfId="245" applyNumberFormat="1" applyFont="1" applyFill="1" applyBorder="1" applyAlignment="1">
      <alignment horizontal="right" vertical="center" wrapText="1"/>
    </xf>
    <xf numFmtId="0" fontId="73" fillId="0" borderId="0" xfId="245" applyFont="1"/>
    <xf numFmtId="0" fontId="10" fillId="0" borderId="0" xfId="245" applyFont="1" applyFill="1"/>
    <xf numFmtId="0" fontId="10" fillId="0" borderId="7" xfId="245" applyNumberFormat="1" applyFont="1" applyFill="1" applyBorder="1" applyAlignment="1">
      <alignment horizontal="right" vertical="center" wrapText="1"/>
    </xf>
    <xf numFmtId="0" fontId="71" fillId="0" borderId="7" xfId="245" applyNumberFormat="1" applyFont="1" applyFill="1" applyBorder="1" applyAlignment="1">
      <alignment horizontal="left" vertical="center"/>
    </xf>
    <xf numFmtId="0" fontId="71" fillId="0" borderId="7" xfId="245" applyFont="1" applyFill="1" applyBorder="1" applyAlignment="1">
      <alignment horizontal="center" vertical="center" wrapText="1"/>
    </xf>
    <xf numFmtId="0" fontId="71" fillId="0" borderId="0" xfId="245" applyFont="1" applyFill="1"/>
    <xf numFmtId="0" fontId="10" fillId="0" borderId="7" xfId="245" applyNumberFormat="1" applyFont="1" applyFill="1" applyBorder="1" applyAlignment="1">
      <alignment horizontal="left" vertical="center"/>
    </xf>
    <xf numFmtId="0" fontId="10" fillId="0" borderId="7" xfId="245" applyFont="1" applyFill="1" applyBorder="1" applyAlignment="1">
      <alignment horizontal="center" vertical="center" wrapText="1"/>
    </xf>
    <xf numFmtId="0" fontId="72" fillId="0" borderId="7" xfId="245" applyFont="1" applyFill="1" applyBorder="1" applyAlignment="1">
      <alignment horizontal="center" vertical="center"/>
    </xf>
    <xf numFmtId="0" fontId="72" fillId="0" borderId="7" xfId="245" applyNumberFormat="1" applyFont="1" applyFill="1" applyBorder="1" applyAlignment="1">
      <alignment horizontal="left" vertical="center"/>
    </xf>
    <xf numFmtId="0" fontId="72" fillId="0" borderId="7" xfId="245" applyFont="1" applyFill="1" applyBorder="1" applyAlignment="1">
      <alignment horizontal="center" vertical="center" wrapText="1"/>
    </xf>
    <xf numFmtId="0" fontId="72" fillId="0" borderId="7" xfId="245" applyFont="1" applyFill="1" applyBorder="1" applyAlignment="1">
      <alignment horizontal="right" vertical="center" wrapText="1"/>
    </xf>
    <xf numFmtId="0" fontId="72" fillId="0" borderId="7" xfId="245" applyFont="1" applyBorder="1" applyAlignment="1">
      <alignment horizontal="center" vertical="center" wrapText="1"/>
    </xf>
    <xf numFmtId="0" fontId="72" fillId="0" borderId="7" xfId="245" applyFont="1" applyBorder="1" applyAlignment="1">
      <alignment horizontal="left" vertical="center" wrapText="1"/>
    </xf>
    <xf numFmtId="0" fontId="72" fillId="0" borderId="7" xfId="245" applyFont="1" applyBorder="1" applyAlignment="1">
      <alignment horizontal="right" vertical="center" wrapText="1"/>
    </xf>
    <xf numFmtId="0" fontId="10" fillId="0" borderId="0" xfId="245" applyFont="1" applyFill="1" applyBorder="1"/>
    <xf numFmtId="0" fontId="10" fillId="0" borderId="7" xfId="245" applyFont="1" applyBorder="1" applyAlignment="1">
      <alignment horizontal="center" vertical="center" wrapText="1"/>
    </xf>
    <xf numFmtId="0" fontId="10" fillId="0" borderId="7" xfId="245" applyFont="1" applyBorder="1" applyAlignment="1">
      <alignment horizontal="left" vertical="center" wrapText="1"/>
    </xf>
    <xf numFmtId="0" fontId="10" fillId="0" borderId="7" xfId="245" applyFont="1" applyBorder="1" applyAlignment="1">
      <alignment horizontal="right" vertical="center" wrapText="1"/>
    </xf>
    <xf numFmtId="0" fontId="73" fillId="0" borderId="7" xfId="245" applyFont="1" applyBorder="1" applyAlignment="1">
      <alignment horizontal="center" vertical="center" wrapText="1"/>
    </xf>
    <xf numFmtId="0" fontId="73" fillId="0" borderId="7" xfId="245" applyFont="1" applyBorder="1" applyAlignment="1">
      <alignment horizontal="left" vertical="center" wrapText="1"/>
    </xf>
    <xf numFmtId="3" fontId="73" fillId="0" borderId="7" xfId="245" applyNumberFormat="1" applyFont="1" applyFill="1" applyBorder="1" applyAlignment="1">
      <alignment horizontal="right" vertical="center" wrapText="1"/>
    </xf>
    <xf numFmtId="0" fontId="73" fillId="0" borderId="0" xfId="245" applyFont="1" applyFill="1" applyBorder="1"/>
    <xf numFmtId="0" fontId="73" fillId="0" borderId="7" xfId="245" applyFont="1" applyBorder="1" applyAlignment="1">
      <alignment horizontal="right" vertical="center" wrapText="1"/>
    </xf>
    <xf numFmtId="0" fontId="73" fillId="0" borderId="49" xfId="245" applyFont="1" applyBorder="1" applyAlignment="1">
      <alignment horizontal="center" vertical="center" wrapText="1"/>
    </xf>
    <xf numFmtId="0" fontId="73" fillId="0" borderId="49" xfId="245" applyFont="1" applyBorder="1" applyAlignment="1">
      <alignment horizontal="left" vertical="center" wrapText="1"/>
    </xf>
    <xf numFmtId="3" fontId="73" fillId="0" borderId="49" xfId="245" applyNumberFormat="1" applyFont="1" applyFill="1" applyBorder="1" applyAlignment="1">
      <alignment horizontal="right" vertical="center" wrapText="1"/>
    </xf>
    <xf numFmtId="0" fontId="73" fillId="0" borderId="49" xfId="245" applyFont="1" applyBorder="1" applyAlignment="1">
      <alignment horizontal="right" vertical="center" wrapText="1"/>
    </xf>
    <xf numFmtId="4" fontId="73" fillId="0" borderId="49" xfId="245" applyNumberFormat="1" applyFont="1" applyFill="1" applyBorder="1" applyAlignment="1">
      <alignment horizontal="right" vertical="center" wrapText="1"/>
    </xf>
    <xf numFmtId="0" fontId="67" fillId="0" borderId="7" xfId="245" applyFont="1" applyBorder="1" applyAlignment="1">
      <alignment horizontal="left" vertical="center" wrapText="1"/>
    </xf>
    <xf numFmtId="3" fontId="10" fillId="0" borderId="7" xfId="245" applyNumberFormat="1" applyFont="1" applyBorder="1" applyAlignment="1">
      <alignment horizontal="right" vertical="center" wrapText="1"/>
    </xf>
    <xf numFmtId="3" fontId="72" fillId="0" borderId="7" xfId="245" applyNumberFormat="1" applyFont="1" applyBorder="1" applyAlignment="1">
      <alignment horizontal="right" vertical="center" wrapText="1"/>
    </xf>
    <xf numFmtId="0" fontId="71" fillId="0" borderId="7" xfId="245" applyFont="1" applyBorder="1" applyAlignment="1">
      <alignment horizontal="center" vertical="center"/>
    </xf>
    <xf numFmtId="0" fontId="71" fillId="0" borderId="7" xfId="245" applyFont="1" applyBorder="1" applyAlignment="1">
      <alignment horizontal="left" vertical="center"/>
    </xf>
    <xf numFmtId="3" fontId="71" fillId="0" borderId="7" xfId="245" applyNumberFormat="1" applyFont="1" applyBorder="1" applyAlignment="1">
      <alignment horizontal="right" vertical="center"/>
    </xf>
    <xf numFmtId="0" fontId="71" fillId="0" borderId="7" xfId="245" applyFont="1" applyBorder="1" applyAlignment="1">
      <alignment horizontal="right" vertical="center"/>
    </xf>
    <xf numFmtId="0" fontId="71" fillId="0" borderId="7" xfId="245" applyFont="1" applyFill="1" applyBorder="1" applyAlignment="1">
      <alignment horizontal="left" vertical="center"/>
    </xf>
    <xf numFmtId="0" fontId="10" fillId="0" borderId="7" xfId="245" applyFont="1" applyBorder="1" applyAlignment="1">
      <alignment horizontal="center" vertical="center"/>
    </xf>
    <xf numFmtId="3" fontId="10" fillId="0" borderId="7" xfId="245" applyNumberFormat="1" applyFont="1" applyBorder="1" applyAlignment="1">
      <alignment horizontal="right" vertical="center"/>
    </xf>
    <xf numFmtId="4" fontId="10" fillId="0" borderId="7" xfId="245" applyNumberFormat="1" applyFont="1" applyBorder="1" applyAlignment="1">
      <alignment horizontal="right" vertical="center"/>
    </xf>
    <xf numFmtId="0" fontId="10" fillId="0" borderId="49" xfId="245" applyFont="1" applyBorder="1" applyAlignment="1">
      <alignment horizontal="center" vertical="center"/>
    </xf>
    <xf numFmtId="0" fontId="10" fillId="0" borderId="49" xfId="245" applyFont="1" applyBorder="1" applyAlignment="1">
      <alignment horizontal="left" vertical="center" wrapText="1"/>
    </xf>
    <xf numFmtId="0" fontId="10" fillId="0" borderId="49" xfId="245" applyFont="1" applyBorder="1" applyAlignment="1">
      <alignment horizontal="center" vertical="center" wrapText="1"/>
    </xf>
    <xf numFmtId="3" fontId="10" fillId="0" borderId="49" xfId="245" applyNumberFormat="1" applyFont="1" applyBorder="1" applyAlignment="1">
      <alignment horizontal="right" vertical="center" wrapText="1"/>
    </xf>
    <xf numFmtId="4" fontId="10" fillId="0" borderId="49" xfId="245" applyNumberFormat="1" applyFont="1" applyBorder="1" applyAlignment="1">
      <alignment horizontal="right" vertical="center" wrapText="1"/>
    </xf>
    <xf numFmtId="4" fontId="10" fillId="0" borderId="49" xfId="245" applyNumberFormat="1" applyFont="1" applyFill="1" applyBorder="1" applyAlignment="1">
      <alignment horizontal="right" vertical="center" wrapText="1"/>
    </xf>
    <xf numFmtId="0" fontId="10" fillId="0" borderId="0" xfId="245" applyFont="1" applyAlignment="1">
      <alignment horizontal="center"/>
    </xf>
    <xf numFmtId="3" fontId="10" fillId="0" borderId="0" xfId="245" applyNumberFormat="1" applyFont="1"/>
    <xf numFmtId="0" fontId="71" fillId="0" borderId="0" xfId="245" applyFont="1" applyBorder="1" applyAlignment="1">
      <alignment horizontal="center"/>
    </xf>
    <xf numFmtId="0" fontId="10" fillId="0" borderId="0" xfId="245" applyFont="1" applyBorder="1"/>
    <xf numFmtId="0" fontId="7" fillId="0" borderId="0" xfId="245" applyFont="1" applyAlignment="1"/>
    <xf numFmtId="0" fontId="71" fillId="16" borderId="5" xfId="0" applyFont="1" applyFill="1" applyBorder="1" applyAlignment="1">
      <alignment horizontal="center" vertical="center" wrapText="1"/>
    </xf>
    <xf numFmtId="0" fontId="99" fillId="16" borderId="5" xfId="0" applyFont="1" applyFill="1" applyBorder="1" applyAlignment="1">
      <alignment horizontal="center" vertical="center" wrapText="1"/>
    </xf>
    <xf numFmtId="0" fontId="10" fillId="0" borderId="52" xfId="245" applyFont="1" applyBorder="1" applyAlignment="1">
      <alignment horizontal="center" vertical="center" wrapText="1"/>
    </xf>
    <xf numFmtId="0" fontId="10" fillId="0" borderId="52" xfId="245" applyFont="1" applyBorder="1" applyAlignment="1">
      <alignment horizontal="left" vertical="center" wrapText="1"/>
    </xf>
    <xf numFmtId="3" fontId="10" fillId="0" borderId="52" xfId="245" applyNumberFormat="1" applyFont="1" applyFill="1" applyBorder="1" applyAlignment="1">
      <alignment horizontal="right" vertical="center" wrapText="1"/>
    </xf>
    <xf numFmtId="4" fontId="10" fillId="0" borderId="52" xfId="245" applyNumberFormat="1" applyFont="1" applyFill="1" applyBorder="1" applyAlignment="1">
      <alignment horizontal="right" vertical="center" wrapText="1"/>
    </xf>
    <xf numFmtId="0" fontId="71" fillId="0" borderId="5" xfId="0" applyFont="1" applyFill="1" applyBorder="1" applyAlignment="1">
      <alignment horizontal="center" vertical="center" wrapText="1"/>
    </xf>
    <xf numFmtId="0" fontId="66" fillId="0" borderId="42" xfId="0" quotePrefix="1" applyFont="1" applyBorder="1" applyAlignment="1">
      <alignment horizontal="center" vertical="center"/>
    </xf>
    <xf numFmtId="0" fontId="83" fillId="0" borderId="1" xfId="0" applyFont="1" applyBorder="1" applyAlignment="1"/>
    <xf numFmtId="0" fontId="101" fillId="0" borderId="3" xfId="0" applyFont="1" applyFill="1" applyBorder="1" applyAlignment="1">
      <alignment horizontal="center" vertical="center"/>
    </xf>
    <xf numFmtId="0" fontId="89" fillId="0" borderId="7" xfId="0" applyFont="1" applyBorder="1" applyAlignment="1">
      <alignment horizontal="center" vertical="center" wrapText="1"/>
    </xf>
    <xf numFmtId="0" fontId="89" fillId="0" borderId="7" xfId="0" applyFont="1" applyBorder="1" applyAlignment="1">
      <alignment horizontal="left" vertical="center" wrapText="1"/>
    </xf>
    <xf numFmtId="0" fontId="89" fillId="0" borderId="0" xfId="0" applyFont="1" applyFill="1" applyBorder="1"/>
    <xf numFmtId="0" fontId="8" fillId="0" borderId="16" xfId="2" applyFont="1" applyFill="1" applyBorder="1" applyAlignment="1">
      <alignment horizontal="center" vertical="center" wrapText="1"/>
    </xf>
    <xf numFmtId="4" fontId="10" fillId="0" borderId="57" xfId="0" applyNumberFormat="1" applyFont="1" applyFill="1" applyBorder="1" applyAlignment="1">
      <alignment horizontal="right" vertical="center" wrapText="1"/>
    </xf>
    <xf numFmtId="49" fontId="10" fillId="0" borderId="42" xfId="1" applyNumberFormat="1" applyFont="1" applyFill="1" applyBorder="1" applyAlignment="1">
      <alignment horizontal="center" vertical="center" wrapText="1"/>
    </xf>
    <xf numFmtId="43" fontId="10" fillId="0" borderId="42" xfId="11" applyFont="1" applyFill="1" applyBorder="1" applyAlignment="1">
      <alignment horizontal="center" vertical="center" wrapText="1"/>
    </xf>
    <xf numFmtId="49" fontId="10" fillId="0" borderId="42" xfId="11" applyNumberFormat="1" applyFont="1" applyFill="1" applyBorder="1" applyAlignment="1">
      <alignment horizontal="center" vertical="center" wrapText="1"/>
    </xf>
    <xf numFmtId="0" fontId="10" fillId="0" borderId="42" xfId="2" applyFont="1" applyFill="1" applyBorder="1" applyAlignment="1">
      <alignment horizontal="center" wrapText="1"/>
    </xf>
    <xf numFmtId="0" fontId="10" fillId="0" borderId="0" xfId="2" applyFont="1" applyFill="1" applyAlignment="1">
      <alignment horizontal="center" wrapText="1"/>
    </xf>
    <xf numFmtId="4" fontId="8" fillId="9" borderId="6" xfId="11" applyNumberFormat="1" applyFont="1" applyFill="1" applyBorder="1" applyAlignment="1">
      <alignment horizontal="right" vertical="center" wrapText="1"/>
    </xf>
    <xf numFmtId="43" fontId="5" fillId="9" borderId="6" xfId="11" applyFont="1" applyFill="1" applyBorder="1" applyAlignment="1">
      <alignment horizontal="center" vertical="center" wrapText="1"/>
    </xf>
    <xf numFmtId="43" fontId="5" fillId="9" borderId="6" xfId="11" applyFont="1" applyFill="1" applyBorder="1" applyAlignment="1">
      <alignment vertical="center" wrapText="1"/>
    </xf>
    <xf numFmtId="49" fontId="8" fillId="0" borderId="57" xfId="1" applyNumberFormat="1" applyFont="1" applyFill="1" applyBorder="1" applyAlignment="1">
      <alignment horizontal="center" vertical="center" wrapText="1"/>
    </xf>
    <xf numFmtId="0" fontId="8" fillId="0" borderId="57" xfId="1" applyFont="1" applyFill="1" applyBorder="1" applyAlignment="1">
      <alignment horizontal="justify" vertical="center" wrapText="1"/>
    </xf>
    <xf numFmtId="0" fontId="8" fillId="0" borderId="57" xfId="1" applyFont="1" applyFill="1" applyBorder="1" applyAlignment="1">
      <alignment horizontal="center" vertical="center" wrapText="1"/>
    </xf>
    <xf numFmtId="4" fontId="8" fillId="0" borderId="57" xfId="11" applyNumberFormat="1" applyFont="1" applyFill="1" applyBorder="1" applyAlignment="1">
      <alignment horizontal="right" vertical="center" wrapText="1"/>
    </xf>
    <xf numFmtId="43" fontId="5" fillId="0" borderId="57" xfId="11" applyFont="1" applyFill="1" applyBorder="1" applyAlignment="1">
      <alignment horizontal="center" vertical="center" wrapText="1"/>
    </xf>
    <xf numFmtId="43" fontId="5" fillId="0" borderId="57" xfId="11" applyFont="1" applyFill="1" applyBorder="1" applyAlignment="1">
      <alignment vertical="center" wrapText="1"/>
    </xf>
    <xf numFmtId="0" fontId="8" fillId="0" borderId="57" xfId="2" applyFont="1" applyFill="1" applyBorder="1" applyAlignment="1">
      <alignment horizontal="left" vertical="center" wrapText="1"/>
    </xf>
    <xf numFmtId="0" fontId="5" fillId="0" borderId="57" xfId="2" applyFont="1" applyFill="1" applyBorder="1" applyAlignment="1">
      <alignment vertical="center" wrapText="1"/>
    </xf>
    <xf numFmtId="0" fontId="5" fillId="0" borderId="57" xfId="2" applyFont="1" applyFill="1" applyBorder="1" applyAlignment="1">
      <alignment horizontal="center" vertical="center" wrapText="1"/>
    </xf>
    <xf numFmtId="3" fontId="5" fillId="0" borderId="57" xfId="2" applyNumberFormat="1" applyFont="1" applyFill="1" applyBorder="1" applyAlignment="1">
      <alignment horizontal="center" vertical="center" wrapText="1"/>
    </xf>
    <xf numFmtId="43" fontId="5" fillId="0" borderId="57" xfId="5" applyNumberFormat="1" applyFont="1" applyFill="1" applyBorder="1" applyAlignment="1">
      <alignment horizontal="justify" vertical="center" wrapText="1"/>
    </xf>
    <xf numFmtId="4" fontId="5" fillId="0" borderId="57" xfId="2" applyNumberFormat="1" applyFont="1" applyFill="1" applyBorder="1" applyAlignment="1">
      <alignment horizontal="right" vertical="center" wrapText="1"/>
    </xf>
    <xf numFmtId="4" fontId="5" fillId="0" borderId="57" xfId="247" applyNumberFormat="1" applyFont="1" applyFill="1" applyBorder="1" applyAlignment="1">
      <alignment horizontal="right" vertical="center"/>
    </xf>
    <xf numFmtId="4" fontId="5" fillId="0" borderId="57" xfId="247" applyNumberFormat="1" applyFont="1" applyFill="1" applyBorder="1" applyAlignment="1">
      <alignment horizontal="center" vertical="center"/>
    </xf>
    <xf numFmtId="0" fontId="5" fillId="0" borderId="57" xfId="247" applyFont="1" applyFill="1" applyBorder="1" applyAlignment="1">
      <alignment vertical="center"/>
    </xf>
    <xf numFmtId="43" fontId="5" fillId="0" borderId="57" xfId="11" applyFont="1" applyFill="1" applyBorder="1" applyAlignment="1">
      <alignment horizontal="center" vertical="center"/>
    </xf>
    <xf numFmtId="0" fontId="5" fillId="0" borderId="57" xfId="2" applyFont="1" applyFill="1" applyBorder="1" applyAlignment="1">
      <alignment horizontal="left" vertical="center" wrapText="1"/>
    </xf>
    <xf numFmtId="0" fontId="5" fillId="0" borderId="57" xfId="4" applyFont="1" applyFill="1" applyBorder="1" applyAlignment="1">
      <alignment vertical="center" wrapText="1"/>
    </xf>
    <xf numFmtId="4" fontId="5" fillId="0" borderId="57" xfId="11" applyNumberFormat="1" applyFont="1" applyFill="1" applyBorder="1" applyAlignment="1">
      <alignment horizontal="right" vertical="center" wrapText="1"/>
    </xf>
    <xf numFmtId="49" fontId="8" fillId="9" borderId="57" xfId="1" applyNumberFormat="1" applyFont="1" applyFill="1" applyBorder="1" applyAlignment="1">
      <alignment horizontal="center" vertical="center" wrapText="1"/>
    </xf>
    <xf numFmtId="0" fontId="8" fillId="9" borderId="57" xfId="1" applyFont="1" applyFill="1" applyBorder="1" applyAlignment="1">
      <alignment horizontal="justify" vertical="center" wrapText="1"/>
    </xf>
    <xf numFmtId="0" fontId="8" fillId="9" borderId="57" xfId="1" applyFont="1" applyFill="1" applyBorder="1" applyAlignment="1">
      <alignment horizontal="center" vertical="center" wrapText="1"/>
    </xf>
    <xf numFmtId="4" fontId="5" fillId="9" borderId="57" xfId="11" applyNumberFormat="1" applyFont="1" applyFill="1" applyBorder="1" applyAlignment="1">
      <alignment horizontal="right" vertical="center" wrapText="1"/>
    </xf>
    <xf numFmtId="43" fontId="5" fillId="9" borderId="57" xfId="11" applyFont="1" applyFill="1" applyBorder="1" applyAlignment="1">
      <alignment horizontal="center" vertical="center" wrapText="1"/>
    </xf>
    <xf numFmtId="43" fontId="5" fillId="9" borderId="57" xfId="11" applyFont="1" applyFill="1" applyBorder="1" applyAlignment="1">
      <alignment vertical="center" wrapText="1"/>
    </xf>
    <xf numFmtId="4" fontId="5" fillId="9" borderId="57" xfId="7" applyNumberFormat="1" applyFont="1" applyFill="1" applyBorder="1" applyAlignment="1">
      <alignment horizontal="center" vertical="center"/>
    </xf>
    <xf numFmtId="0" fontId="5" fillId="9" borderId="57" xfId="2" applyFont="1" applyFill="1" applyBorder="1" applyAlignment="1">
      <alignment horizontal="left" vertical="center" wrapText="1"/>
    </xf>
    <xf numFmtId="0" fontId="5" fillId="9" borderId="57" xfId="2" applyFont="1" applyFill="1" applyBorder="1" applyAlignment="1">
      <alignment vertical="center" wrapText="1"/>
    </xf>
    <xf numFmtId="0" fontId="5" fillId="9" borderId="57" xfId="2" applyFont="1" applyFill="1" applyBorder="1" applyAlignment="1">
      <alignment horizontal="center" vertical="center" wrapText="1"/>
    </xf>
    <xf numFmtId="3" fontId="5" fillId="0" borderId="57" xfId="247" applyNumberFormat="1" applyFont="1" applyFill="1" applyBorder="1" applyAlignment="1">
      <alignment horizontal="justify" vertical="center" wrapText="1"/>
    </xf>
    <xf numFmtId="0" fontId="5" fillId="0" borderId="57" xfId="1" applyFont="1" applyFill="1" applyBorder="1" applyAlignment="1">
      <alignment horizontal="center" vertical="center" wrapText="1"/>
    </xf>
    <xf numFmtId="0" fontId="5" fillId="0" borderId="57" xfId="247" applyFont="1" applyFill="1" applyBorder="1" applyAlignment="1">
      <alignment horizontal="center" vertical="center"/>
    </xf>
    <xf numFmtId="49" fontId="5" fillId="0" borderId="57" xfId="1" applyNumberFormat="1" applyFont="1" applyFill="1" applyBorder="1" applyAlignment="1">
      <alignment horizontal="center" vertical="center" wrapText="1"/>
    </xf>
    <xf numFmtId="0" fontId="5" fillId="0" borderId="57" xfId="247" applyFont="1" applyFill="1" applyBorder="1" applyAlignment="1">
      <alignment vertical="center" wrapText="1"/>
    </xf>
    <xf numFmtId="0" fontId="5" fillId="0" borderId="57" xfId="248" applyFont="1" applyBorder="1" applyAlignment="1">
      <alignment wrapText="1"/>
    </xf>
    <xf numFmtId="49" fontId="82" fillId="13" borderId="57" xfId="1" applyNumberFormat="1" applyFont="1" applyFill="1" applyBorder="1" applyAlignment="1">
      <alignment horizontal="center" vertical="center" wrapText="1"/>
    </xf>
    <xf numFmtId="0" fontId="82" fillId="13" borderId="57" xfId="247" applyFont="1" applyFill="1" applyBorder="1" applyAlignment="1">
      <alignment vertical="center" wrapText="1"/>
    </xf>
    <xf numFmtId="0" fontId="82" fillId="13" borderId="57" xfId="1" applyFont="1" applyFill="1" applyBorder="1" applyAlignment="1">
      <alignment horizontal="center" vertical="center" wrapText="1"/>
    </xf>
    <xf numFmtId="4" fontId="82" fillId="13" borderId="57" xfId="11" applyNumberFormat="1" applyFont="1" applyFill="1" applyBorder="1" applyAlignment="1">
      <alignment horizontal="right" vertical="center" wrapText="1"/>
    </xf>
    <xf numFmtId="43" fontId="82" fillId="13" borderId="57" xfId="11" applyFont="1" applyFill="1" applyBorder="1" applyAlignment="1">
      <alignment horizontal="center" vertical="center" wrapText="1"/>
    </xf>
    <xf numFmtId="43" fontId="82" fillId="13" borderId="57" xfId="11" applyFont="1" applyFill="1" applyBorder="1" applyAlignment="1">
      <alignment vertical="center" wrapText="1"/>
    </xf>
    <xf numFmtId="43" fontId="5" fillId="13" borderId="57" xfId="11" applyFont="1" applyFill="1" applyBorder="1" applyAlignment="1">
      <alignment horizontal="center" vertical="center"/>
    </xf>
    <xf numFmtId="0" fontId="5" fillId="13" borderId="57" xfId="2" applyFont="1" applyFill="1" applyBorder="1" applyAlignment="1">
      <alignment horizontal="left" vertical="center" wrapText="1"/>
    </xf>
    <xf numFmtId="0" fontId="82" fillId="13" borderId="57" xfId="2" applyFont="1" applyFill="1" applyBorder="1" applyAlignment="1">
      <alignment vertical="center" wrapText="1"/>
    </xf>
    <xf numFmtId="0" fontId="82" fillId="0" borderId="57" xfId="2" applyFont="1" applyFill="1" applyBorder="1" applyAlignment="1">
      <alignment horizontal="center" vertical="center" wrapText="1"/>
    </xf>
    <xf numFmtId="0" fontId="82" fillId="0" borderId="57" xfId="2" applyFont="1" applyFill="1" applyBorder="1" applyAlignment="1">
      <alignment vertical="center" wrapText="1"/>
    </xf>
    <xf numFmtId="3" fontId="5" fillId="0" borderId="57" xfId="247" applyNumberFormat="1" applyFont="1" applyFill="1" applyBorder="1" applyAlignment="1">
      <alignment vertical="center" wrapText="1"/>
    </xf>
    <xf numFmtId="4" fontId="5" fillId="0" borderId="57" xfId="7" applyNumberFormat="1" applyFont="1" applyFill="1" applyBorder="1" applyAlignment="1">
      <alignment horizontal="right" vertical="center" wrapText="1"/>
    </xf>
    <xf numFmtId="4" fontId="5" fillId="0" borderId="57" xfId="247" applyNumberFormat="1" applyFont="1" applyFill="1" applyBorder="1" applyAlignment="1">
      <alignment horizontal="right" vertical="center" wrapText="1"/>
    </xf>
    <xf numFmtId="3" fontId="82" fillId="13" borderId="57" xfId="247" applyNumberFormat="1" applyFont="1" applyFill="1" applyBorder="1" applyAlignment="1">
      <alignment vertical="center" wrapText="1"/>
    </xf>
    <xf numFmtId="4" fontId="82" fillId="13" borderId="57" xfId="7" applyNumberFormat="1" applyFont="1" applyFill="1" applyBorder="1" applyAlignment="1">
      <alignment horizontal="right" vertical="center" wrapText="1"/>
    </xf>
    <xf numFmtId="4" fontId="82" fillId="13" borderId="57" xfId="247" applyNumberFormat="1" applyFont="1" applyFill="1" applyBorder="1" applyAlignment="1">
      <alignment horizontal="right" vertical="center" wrapText="1"/>
    </xf>
    <xf numFmtId="0" fontId="82" fillId="13" borderId="57" xfId="247" applyFont="1" applyFill="1" applyBorder="1" applyAlignment="1">
      <alignment horizontal="center" vertical="center"/>
    </xf>
    <xf numFmtId="4" fontId="82" fillId="13" borderId="57" xfId="7" applyNumberFormat="1" applyFont="1" applyFill="1" applyBorder="1" applyAlignment="1">
      <alignment horizontal="center" vertical="center"/>
    </xf>
    <xf numFmtId="0" fontId="82" fillId="13" borderId="57" xfId="2" applyFont="1" applyFill="1" applyBorder="1" applyAlignment="1">
      <alignment horizontal="left" vertical="center" wrapText="1"/>
    </xf>
    <xf numFmtId="49" fontId="8" fillId="17" borderId="57" xfId="1" applyNumberFormat="1" applyFont="1" applyFill="1" applyBorder="1" applyAlignment="1">
      <alignment horizontal="center" vertical="center" wrapText="1"/>
    </xf>
    <xf numFmtId="0" fontId="8" fillId="17" borderId="57" xfId="1" applyFont="1" applyFill="1" applyBorder="1" applyAlignment="1">
      <alignment horizontal="justify" vertical="center" wrapText="1"/>
    </xf>
    <xf numFmtId="0" fontId="8" fillId="17" borderId="57" xfId="1" applyFont="1" applyFill="1" applyBorder="1" applyAlignment="1">
      <alignment horizontal="center" vertical="center" wrapText="1"/>
    </xf>
    <xf numFmtId="4" fontId="5" fillId="17" borderId="57" xfId="11" applyNumberFormat="1" applyFont="1" applyFill="1" applyBorder="1" applyAlignment="1">
      <alignment horizontal="right" vertical="center" wrapText="1"/>
    </xf>
    <xf numFmtId="43" fontId="5" fillId="17" borderId="57" xfId="11" applyFont="1" applyFill="1" applyBorder="1" applyAlignment="1">
      <alignment horizontal="center" vertical="center" wrapText="1"/>
    </xf>
    <xf numFmtId="43" fontId="5" fillId="17" borderId="57" xfId="11" applyFont="1" applyFill="1" applyBorder="1" applyAlignment="1">
      <alignment vertical="center" wrapText="1"/>
    </xf>
    <xf numFmtId="43" fontId="5" fillId="17" borderId="57" xfId="11" applyFont="1" applyFill="1" applyBorder="1" applyAlignment="1">
      <alignment horizontal="center" vertical="center"/>
    </xf>
    <xf numFmtId="0" fontId="5" fillId="17" borderId="57" xfId="2" applyFont="1" applyFill="1" applyBorder="1" applyAlignment="1">
      <alignment horizontal="left" vertical="center" wrapText="1"/>
    </xf>
    <xf numFmtId="0" fontId="5" fillId="17" borderId="57" xfId="2" applyFont="1" applyFill="1" applyBorder="1" applyAlignment="1">
      <alignment vertical="center" wrapText="1"/>
    </xf>
    <xf numFmtId="0" fontId="5" fillId="17" borderId="57" xfId="2" applyFont="1" applyFill="1" applyBorder="1" applyAlignment="1">
      <alignment horizontal="center" vertical="center" wrapText="1"/>
    </xf>
    <xf numFmtId="0" fontId="5" fillId="0" borderId="57" xfId="248" applyFont="1" applyFill="1" applyBorder="1" applyAlignment="1">
      <alignment horizontal="left" vertical="center" wrapText="1"/>
    </xf>
    <xf numFmtId="0" fontId="5" fillId="0" borderId="57" xfId="1" applyFont="1" applyFill="1" applyBorder="1" applyAlignment="1">
      <alignment horizontal="justify" vertical="center" wrapText="1"/>
    </xf>
    <xf numFmtId="4" fontId="5" fillId="0" borderId="57" xfId="248" applyNumberFormat="1" applyFont="1" applyFill="1" applyBorder="1" applyAlignment="1">
      <alignment horizontal="right" vertical="center"/>
    </xf>
    <xf numFmtId="0" fontId="5" fillId="0" borderId="57" xfId="248" applyFont="1" applyFill="1" applyBorder="1" applyAlignment="1">
      <alignment horizontal="center" vertical="center" wrapText="1"/>
    </xf>
    <xf numFmtId="0" fontId="5" fillId="0" borderId="57" xfId="248" applyFont="1" applyBorder="1" applyAlignment="1">
      <alignment vertical="center" wrapText="1"/>
    </xf>
    <xf numFmtId="2" fontId="5" fillId="0" borderId="57" xfId="248" applyNumberFormat="1" applyFont="1" applyBorder="1" applyAlignment="1">
      <alignment horizontal="right" vertical="center"/>
    </xf>
    <xf numFmtId="0" fontId="5" fillId="0" borderId="57" xfId="248" applyFont="1" applyFill="1" applyBorder="1" applyAlignment="1">
      <alignment horizontal="center" vertical="center"/>
    </xf>
    <xf numFmtId="0" fontId="5" fillId="0" borderId="57" xfId="248" applyFont="1" applyBorder="1" applyAlignment="1">
      <alignment vertical="center"/>
    </xf>
    <xf numFmtId="2" fontId="5" fillId="0" borderId="57" xfId="248" applyNumberFormat="1" applyFont="1" applyBorder="1" applyAlignment="1">
      <alignment vertical="center"/>
    </xf>
    <xf numFmtId="0" fontId="79" fillId="0" borderId="57" xfId="248" applyFont="1" applyBorder="1" applyAlignment="1">
      <alignment wrapText="1"/>
    </xf>
    <xf numFmtId="3" fontId="5" fillId="0" borderId="57" xfId="249" applyNumberFormat="1" applyFont="1" applyFill="1" applyBorder="1" applyAlignment="1">
      <alignment horizontal="left" vertical="center" wrapText="1"/>
    </xf>
    <xf numFmtId="4" fontId="5" fillId="0" borderId="57" xfId="10" applyNumberFormat="1" applyFont="1" applyFill="1" applyBorder="1" applyAlignment="1">
      <alignment horizontal="right" vertical="center" wrapText="1"/>
    </xf>
    <xf numFmtId="4" fontId="5" fillId="0" borderId="57" xfId="250" applyNumberFormat="1" applyFont="1" applyFill="1" applyBorder="1" applyAlignment="1">
      <alignment horizontal="right" vertical="center" wrapText="1"/>
    </xf>
    <xf numFmtId="49" fontId="94" fillId="13" borderId="57" xfId="1" applyNumberFormat="1" applyFont="1" applyFill="1" applyBorder="1" applyAlignment="1">
      <alignment horizontal="center" vertical="center" wrapText="1"/>
    </xf>
    <xf numFmtId="0" fontId="82" fillId="13" borderId="57" xfId="248" applyFont="1" applyFill="1" applyBorder="1" applyAlignment="1">
      <alignment horizontal="left" vertical="center" wrapText="1"/>
    </xf>
    <xf numFmtId="43" fontId="82" fillId="13" borderId="57" xfId="11" applyFont="1" applyFill="1" applyBorder="1" applyAlignment="1">
      <alignment horizontal="center" vertical="center"/>
    </xf>
    <xf numFmtId="49" fontId="93" fillId="0" borderId="57" xfId="1" applyNumberFormat="1" applyFont="1" applyFill="1" applyBorder="1" applyAlignment="1">
      <alignment horizontal="center" vertical="center" wrapText="1"/>
    </xf>
    <xf numFmtId="0" fontId="95" fillId="0" borderId="57" xfId="248" applyFont="1" applyFill="1" applyBorder="1" applyAlignment="1">
      <alignment horizontal="left" vertical="center" wrapText="1"/>
    </xf>
    <xf numFmtId="0" fontId="95" fillId="0" borderId="57" xfId="1" applyFont="1" applyFill="1" applyBorder="1" applyAlignment="1">
      <alignment horizontal="center" vertical="center" wrapText="1"/>
    </xf>
    <xf numFmtId="4" fontId="95" fillId="0" borderId="57" xfId="11" applyNumberFormat="1" applyFont="1" applyFill="1" applyBorder="1" applyAlignment="1">
      <alignment horizontal="right" vertical="center" wrapText="1"/>
    </xf>
    <xf numFmtId="43" fontId="95" fillId="0" borderId="57" xfId="11" applyFont="1" applyFill="1" applyBorder="1" applyAlignment="1">
      <alignment horizontal="center" vertical="center"/>
    </xf>
    <xf numFmtId="43" fontId="95" fillId="0" borderId="57" xfId="11" applyFont="1" applyFill="1" applyBorder="1" applyAlignment="1">
      <alignment horizontal="center" vertical="center" wrapText="1"/>
    </xf>
    <xf numFmtId="43" fontId="95" fillId="0" borderId="57" xfId="11" applyFont="1" applyFill="1" applyBorder="1" applyAlignment="1">
      <alignment vertical="center" wrapText="1"/>
    </xf>
    <xf numFmtId="0" fontId="95" fillId="0" borderId="57" xfId="2" applyFont="1" applyFill="1" applyBorder="1" applyAlignment="1">
      <alignment horizontal="left" vertical="center" wrapText="1"/>
    </xf>
    <xf numFmtId="49" fontId="95" fillId="0" borderId="57" xfId="1" applyNumberFormat="1" applyFont="1" applyFill="1" applyBorder="1" applyAlignment="1">
      <alignment horizontal="center" vertical="center" wrapText="1"/>
    </xf>
    <xf numFmtId="0" fontId="95" fillId="0" borderId="57" xfId="1" applyFont="1" applyFill="1" applyBorder="1" applyAlignment="1">
      <alignment horizontal="justify" vertical="center" wrapText="1"/>
    </xf>
    <xf numFmtId="0" fontId="95" fillId="0" borderId="57" xfId="249" applyFont="1" applyFill="1" applyBorder="1" applyAlignment="1">
      <alignment horizontal="justify" vertical="center" wrapText="1"/>
    </xf>
    <xf numFmtId="0" fontId="5" fillId="0" borderId="57" xfId="2" applyFont="1" applyFill="1" applyBorder="1" applyAlignment="1">
      <alignment horizontal="center" vertical="center"/>
    </xf>
    <xf numFmtId="0" fontId="82" fillId="13" borderId="57" xfId="1" applyFont="1" applyFill="1" applyBorder="1" applyAlignment="1">
      <alignment horizontal="justify" vertical="center" wrapText="1"/>
    </xf>
    <xf numFmtId="49" fontId="5" fillId="13" borderId="57" xfId="1" applyNumberFormat="1" applyFont="1" applyFill="1" applyBorder="1" applyAlignment="1">
      <alignment horizontal="center" vertical="center" wrapText="1"/>
    </xf>
    <xf numFmtId="0" fontId="5" fillId="13" borderId="57" xfId="1" applyFont="1" applyFill="1" applyBorder="1" applyAlignment="1">
      <alignment horizontal="justify" vertical="center" wrapText="1"/>
    </xf>
    <xf numFmtId="4" fontId="5" fillId="13" borderId="57" xfId="11" applyNumberFormat="1" applyFont="1" applyFill="1" applyBorder="1" applyAlignment="1">
      <alignment horizontal="right" vertical="center" wrapText="1"/>
    </xf>
    <xf numFmtId="43" fontId="5" fillId="13" borderId="57" xfId="11" applyFont="1" applyFill="1" applyBorder="1" applyAlignment="1">
      <alignment horizontal="center" vertical="center" wrapText="1"/>
    </xf>
    <xf numFmtId="43" fontId="5" fillId="13" borderId="57" xfId="11" applyFont="1" applyFill="1" applyBorder="1" applyAlignment="1">
      <alignment vertical="center" wrapText="1"/>
    </xf>
    <xf numFmtId="0" fontId="5" fillId="13" borderId="57" xfId="2" applyFont="1" applyFill="1" applyBorder="1" applyAlignment="1">
      <alignment vertical="center" wrapText="1"/>
    </xf>
    <xf numFmtId="43" fontId="82" fillId="0" borderId="57" xfId="11" applyFont="1" applyFill="1" applyBorder="1" applyAlignment="1">
      <alignment horizontal="center" vertical="center" wrapText="1"/>
    </xf>
    <xf numFmtId="0" fontId="5" fillId="0" borderId="57" xfId="252" applyFont="1" applyBorder="1" applyAlignment="1">
      <alignment vertical="center" wrapText="1"/>
    </xf>
    <xf numFmtId="0" fontId="5" fillId="0" borderId="57" xfId="253" applyFont="1" applyFill="1" applyBorder="1" applyAlignment="1">
      <alignment vertical="center" wrapText="1"/>
    </xf>
    <xf numFmtId="0" fontId="5" fillId="0" borderId="57" xfId="253" applyFont="1" applyFill="1" applyBorder="1" applyAlignment="1">
      <alignment horizontal="left" vertical="center" wrapText="1"/>
    </xf>
    <xf numFmtId="0" fontId="5" fillId="0" borderId="57" xfId="254" applyFont="1" applyBorder="1" applyAlignment="1">
      <alignment horizontal="left" vertical="center" wrapText="1"/>
    </xf>
    <xf numFmtId="0" fontId="5" fillId="0" borderId="57" xfId="247" applyFont="1" applyFill="1" applyBorder="1" applyAlignment="1">
      <alignment horizontal="justify" vertical="center" wrapText="1"/>
    </xf>
    <xf numFmtId="0" fontId="104" fillId="0" borderId="57" xfId="2" applyFont="1" applyFill="1" applyBorder="1" applyAlignment="1">
      <alignment horizontal="left" vertical="center" wrapText="1"/>
    </xf>
    <xf numFmtId="3" fontId="5" fillId="0" borderId="57" xfId="255" applyNumberFormat="1" applyFont="1" applyFill="1" applyBorder="1" applyAlignment="1">
      <alignment vertical="center" wrapText="1"/>
    </xf>
    <xf numFmtId="0" fontId="5" fillId="0" borderId="57" xfId="248" applyFont="1" applyFill="1" applyBorder="1" applyAlignment="1">
      <alignment vertical="center" wrapText="1"/>
    </xf>
    <xf numFmtId="0" fontId="5" fillId="0" borderId="57" xfId="256" applyFont="1" applyBorder="1" applyAlignment="1">
      <alignment horizontal="left" vertical="center" wrapText="1"/>
    </xf>
    <xf numFmtId="0" fontId="5" fillId="0" borderId="57" xfId="216" applyFont="1" applyFill="1" applyBorder="1" applyAlignment="1">
      <alignment horizontal="center" vertical="center" wrapText="1"/>
    </xf>
    <xf numFmtId="3" fontId="5" fillId="0" borderId="57" xfId="248" applyNumberFormat="1" applyFont="1" applyFill="1" applyBorder="1" applyAlignment="1">
      <alignment horizontal="left" vertical="center" wrapText="1"/>
    </xf>
    <xf numFmtId="0" fontId="5" fillId="0" borderId="57" xfId="256" applyFont="1" applyFill="1" applyBorder="1" applyAlignment="1">
      <alignment horizontal="left" vertical="center" wrapText="1"/>
    </xf>
    <xf numFmtId="0" fontId="5" fillId="0" borderId="57" xfId="257" applyFont="1" applyBorder="1" applyAlignment="1">
      <alignment horizontal="left" vertical="center" wrapText="1"/>
    </xf>
    <xf numFmtId="0" fontId="5" fillId="0" borderId="57" xfId="258" applyFont="1" applyBorder="1" applyAlignment="1">
      <alignment vertical="center" wrapText="1"/>
    </xf>
    <xf numFmtId="0" fontId="5" fillId="0" borderId="57" xfId="259" applyFont="1" applyBorder="1" applyAlignment="1">
      <alignment horizontal="left" vertical="center" wrapText="1"/>
    </xf>
    <xf numFmtId="0" fontId="5" fillId="0" borderId="57" xfId="260" applyFont="1" applyBorder="1" applyAlignment="1">
      <alignment horizontal="left" vertical="center" wrapText="1"/>
    </xf>
    <xf numFmtId="2" fontId="5" fillId="0" borderId="57" xfId="261" applyNumberFormat="1" applyFont="1" applyBorder="1" applyAlignment="1">
      <alignment horizontal="right" vertical="center" wrapText="1"/>
    </xf>
    <xf numFmtId="0" fontId="5" fillId="0" borderId="57" xfId="262" applyFont="1" applyBorder="1" applyAlignment="1">
      <alignment horizontal="center" vertical="center" wrapText="1"/>
    </xf>
    <xf numFmtId="0" fontId="5" fillId="0" borderId="57" xfId="263" applyFont="1" applyBorder="1" applyAlignment="1">
      <alignment vertical="center" wrapText="1"/>
    </xf>
    <xf numFmtId="0" fontId="5" fillId="0" borderId="57" xfId="264" applyFont="1" applyBorder="1" applyAlignment="1">
      <alignment horizontal="left" vertical="center" wrapText="1"/>
    </xf>
    <xf numFmtId="0" fontId="5" fillId="0" borderId="57" xfId="260" applyFont="1" applyBorder="1" applyAlignment="1">
      <alignment vertical="center" wrapText="1"/>
    </xf>
    <xf numFmtId="0" fontId="5" fillId="0" borderId="57" xfId="265" applyFont="1" applyBorder="1" applyAlignment="1">
      <alignment vertical="center" wrapText="1"/>
    </xf>
    <xf numFmtId="0" fontId="5" fillId="0" borderId="57" xfId="266" applyFont="1" applyBorder="1" applyAlignment="1">
      <alignment vertical="center" wrapText="1"/>
    </xf>
    <xf numFmtId="0" fontId="5" fillId="0" borderId="57" xfId="267" applyFont="1" applyBorder="1" applyAlignment="1">
      <alignment vertical="center" wrapText="1"/>
    </xf>
    <xf numFmtId="0" fontId="5" fillId="0" borderId="57" xfId="268" applyFont="1" applyBorder="1" applyAlignment="1">
      <alignment vertical="center" wrapText="1"/>
    </xf>
    <xf numFmtId="0" fontId="5" fillId="0" borderId="57" xfId="269" applyFont="1" applyBorder="1" applyAlignment="1">
      <alignment horizontal="left" vertical="center" wrapText="1"/>
    </xf>
    <xf numFmtId="0" fontId="5" fillId="0" borderId="57" xfId="8" applyFont="1" applyFill="1" applyBorder="1" applyAlignment="1">
      <alignment horizontal="left" vertical="center" wrapText="1"/>
    </xf>
    <xf numFmtId="4" fontId="5" fillId="0" borderId="57" xfId="4" applyNumberFormat="1" applyFont="1" applyFill="1" applyBorder="1" applyAlignment="1">
      <alignment horizontal="right" vertical="center" wrapText="1"/>
    </xf>
    <xf numFmtId="0" fontId="5" fillId="0" borderId="57" xfId="270" applyFont="1" applyFill="1" applyBorder="1" applyAlignment="1">
      <alignment vertical="center" wrapText="1"/>
    </xf>
    <xf numFmtId="0" fontId="5" fillId="0" borderId="57" xfId="4" applyFont="1" applyFill="1" applyBorder="1" applyAlignment="1">
      <alignment horizontal="center" vertical="center"/>
    </xf>
    <xf numFmtId="0" fontId="5" fillId="0" borderId="57" xfId="4" applyFont="1" applyFill="1" applyBorder="1" applyAlignment="1">
      <alignment horizontal="center" vertical="center" wrapText="1"/>
    </xf>
    <xf numFmtId="0" fontId="5" fillId="0" borderId="57" xfId="8" applyFont="1" applyFill="1" applyBorder="1" applyAlignment="1">
      <alignment horizontal="justify" vertical="center"/>
    </xf>
    <xf numFmtId="2" fontId="5" fillId="0" borderId="57" xfId="247" applyNumberFormat="1" applyFont="1" applyFill="1" applyBorder="1" applyAlignment="1">
      <alignment horizontal="center" vertical="center"/>
    </xf>
    <xf numFmtId="0" fontId="5" fillId="0" borderId="57" xfId="247" applyFont="1" applyFill="1" applyBorder="1" applyAlignment="1">
      <alignment horizontal="center" vertical="center" wrapText="1"/>
    </xf>
    <xf numFmtId="0" fontId="82" fillId="13" borderId="57" xfId="247" applyFont="1" applyFill="1" applyBorder="1" applyAlignment="1">
      <alignment horizontal="justify" vertical="center" wrapText="1"/>
    </xf>
    <xf numFmtId="4" fontId="82" fillId="13" borderId="57" xfId="2" applyNumberFormat="1" applyFont="1" applyFill="1" applyBorder="1" applyAlignment="1">
      <alignment horizontal="right" vertical="center" wrapText="1"/>
    </xf>
    <xf numFmtId="4" fontId="82" fillId="13" borderId="57" xfId="247" applyNumberFormat="1" applyFont="1" applyFill="1" applyBorder="1" applyAlignment="1">
      <alignment horizontal="right" vertical="center"/>
    </xf>
    <xf numFmtId="2" fontId="82" fillId="13" borderId="57" xfId="247" applyNumberFormat="1" applyFont="1" applyFill="1" applyBorder="1" applyAlignment="1">
      <alignment horizontal="center" vertical="center"/>
    </xf>
    <xf numFmtId="0" fontId="82" fillId="13" borderId="57" xfId="247" applyFont="1" applyFill="1" applyBorder="1" applyAlignment="1">
      <alignment vertical="center"/>
    </xf>
    <xf numFmtId="0" fontId="5" fillId="0" borderId="57" xfId="217" applyFont="1" applyFill="1" applyBorder="1" applyAlignment="1">
      <alignment horizontal="left" vertical="center" wrapText="1"/>
    </xf>
    <xf numFmtId="0" fontId="79" fillId="0" borderId="57" xfId="251" applyFont="1" applyBorder="1" applyAlignment="1">
      <alignment vertical="center" wrapText="1"/>
    </xf>
    <xf numFmtId="0" fontId="5" fillId="0" borderId="57" xfId="218" applyFont="1" applyFill="1" applyBorder="1" applyAlignment="1">
      <alignment horizontal="left" vertical="center" wrapText="1"/>
    </xf>
    <xf numFmtId="4" fontId="104" fillId="0" borderId="57" xfId="2" applyNumberFormat="1" applyFont="1" applyFill="1" applyBorder="1" applyAlignment="1">
      <alignment horizontal="left" vertical="center" wrapText="1"/>
    </xf>
    <xf numFmtId="2" fontId="5" fillId="0" borderId="57" xfId="9" applyNumberFormat="1" applyFont="1" applyFill="1" applyBorder="1" applyAlignment="1">
      <alignment horizontal="center" vertical="center" wrapText="1"/>
    </xf>
    <xf numFmtId="4" fontId="5" fillId="0" borderId="57" xfId="9" applyNumberFormat="1" applyFont="1" applyFill="1" applyBorder="1" applyAlignment="1">
      <alignment horizontal="right" vertical="center" wrapText="1"/>
    </xf>
    <xf numFmtId="43" fontId="5" fillId="0" borderId="57" xfId="11" applyFont="1" applyFill="1" applyBorder="1" applyAlignment="1">
      <alignment horizontal="left" vertical="center" wrapText="1"/>
    </xf>
    <xf numFmtId="2" fontId="5" fillId="0" borderId="57" xfId="10" applyNumberFormat="1" applyFont="1" applyFill="1" applyBorder="1" applyAlignment="1">
      <alignment horizontal="center" vertical="center" wrapText="1"/>
    </xf>
    <xf numFmtId="0" fontId="8" fillId="17" borderId="57" xfId="248" applyFont="1" applyFill="1" applyBorder="1" applyAlignment="1">
      <alignment horizontal="left" vertical="center" wrapText="1"/>
    </xf>
    <xf numFmtId="0" fontId="8" fillId="17" borderId="57" xfId="2" applyFont="1" applyFill="1" applyBorder="1" applyAlignment="1">
      <alignment horizontal="center" vertical="center" wrapText="1"/>
    </xf>
    <xf numFmtId="4" fontId="5" fillId="17" borderId="57" xfId="2" applyNumberFormat="1" applyFont="1" applyFill="1" applyBorder="1" applyAlignment="1">
      <alignment horizontal="right" vertical="center" wrapText="1"/>
    </xf>
    <xf numFmtId="0" fontId="5" fillId="17" borderId="57" xfId="2" applyFont="1" applyFill="1" applyBorder="1" applyAlignment="1">
      <alignment horizontal="center" vertical="center"/>
    </xf>
    <xf numFmtId="0" fontId="8" fillId="17" borderId="57" xfId="2" applyFont="1" applyFill="1" applyBorder="1" applyAlignment="1">
      <alignment horizontal="justify" vertical="center" wrapText="1"/>
    </xf>
    <xf numFmtId="0" fontId="8" fillId="0" borderId="57" xfId="2" applyFont="1" applyFill="1" applyBorder="1" applyAlignment="1">
      <alignment horizontal="center" vertical="center" wrapText="1"/>
    </xf>
    <xf numFmtId="0" fontId="5" fillId="0" borderId="57" xfId="271" applyFont="1" applyBorder="1" applyAlignment="1">
      <alignment horizontal="left" vertical="center" wrapText="1"/>
    </xf>
    <xf numFmtId="0" fontId="5" fillId="0" borderId="57" xfId="272" applyFont="1" applyBorder="1" applyAlignment="1">
      <alignment horizontal="left" vertical="center" wrapText="1"/>
    </xf>
    <xf numFmtId="0" fontId="8" fillId="0" borderId="57" xfId="4" applyFont="1" applyFill="1" applyBorder="1" applyAlignment="1">
      <alignment horizontal="center" vertical="center" wrapText="1"/>
    </xf>
    <xf numFmtId="43" fontId="5" fillId="0" borderId="57" xfId="1" applyNumberFormat="1" applyFont="1" applyFill="1" applyBorder="1" applyAlignment="1">
      <alignment horizontal="center" vertical="center" wrapText="1"/>
    </xf>
    <xf numFmtId="49" fontId="8" fillId="10" borderId="57" xfId="1" applyNumberFormat="1" applyFont="1" applyFill="1" applyBorder="1" applyAlignment="1">
      <alignment horizontal="center" vertical="center" wrapText="1"/>
    </xf>
    <xf numFmtId="0" fontId="8" fillId="10" borderId="57" xfId="2" applyFont="1" applyFill="1" applyBorder="1" applyAlignment="1">
      <alignment horizontal="justify" vertical="center" wrapText="1"/>
    </xf>
    <xf numFmtId="0" fontId="8" fillId="10" borderId="57" xfId="2" applyFont="1" applyFill="1" applyBorder="1" applyAlignment="1">
      <alignment horizontal="center" vertical="center" wrapText="1"/>
    </xf>
    <xf numFmtId="4" fontId="5" fillId="10" borderId="57" xfId="2" applyNumberFormat="1" applyFont="1" applyFill="1" applyBorder="1" applyAlignment="1">
      <alignment horizontal="right" vertical="center" wrapText="1"/>
    </xf>
    <xf numFmtId="0" fontId="5" fillId="10" borderId="57" xfId="2" applyFont="1" applyFill="1" applyBorder="1" applyAlignment="1">
      <alignment horizontal="center" vertical="center" wrapText="1"/>
    </xf>
    <xf numFmtId="0" fontId="5" fillId="10" borderId="57" xfId="2" applyFont="1" applyFill="1" applyBorder="1" applyAlignment="1">
      <alignment vertical="center" wrapText="1"/>
    </xf>
    <xf numFmtId="0" fontId="5" fillId="10" borderId="57" xfId="2" applyFont="1" applyFill="1" applyBorder="1" applyAlignment="1">
      <alignment horizontal="center" vertical="center"/>
    </xf>
    <xf numFmtId="0" fontId="5" fillId="10" borderId="57" xfId="2" applyFont="1" applyFill="1" applyBorder="1" applyAlignment="1">
      <alignment horizontal="left" vertical="center" wrapText="1"/>
    </xf>
    <xf numFmtId="2" fontId="5" fillId="0" borderId="57" xfId="247" applyNumberFormat="1" applyFont="1" applyFill="1" applyBorder="1" applyAlignment="1">
      <alignment horizontal="justify" vertical="center" wrapText="1"/>
    </xf>
    <xf numFmtId="0" fontId="8" fillId="17" borderId="57" xfId="247" applyFont="1" applyFill="1" applyBorder="1" applyAlignment="1">
      <alignment horizontal="justify" vertical="center" wrapText="1"/>
    </xf>
    <xf numFmtId="4" fontId="8" fillId="17" borderId="57" xfId="7" applyNumberFormat="1" applyFont="1" applyFill="1" applyBorder="1" applyAlignment="1">
      <alignment horizontal="right" vertical="center" wrapText="1"/>
    </xf>
    <xf numFmtId="4" fontId="8" fillId="17" borderId="57" xfId="2" applyNumberFormat="1" applyFont="1" applyFill="1" applyBorder="1" applyAlignment="1">
      <alignment horizontal="right" vertical="center" wrapText="1"/>
    </xf>
    <xf numFmtId="4" fontId="8" fillId="17" borderId="57" xfId="247" applyNumberFormat="1" applyFont="1" applyFill="1" applyBorder="1" applyAlignment="1">
      <alignment horizontal="right" vertical="center"/>
    </xf>
    <xf numFmtId="4" fontId="8" fillId="17" borderId="57" xfId="247" applyNumberFormat="1" applyFont="1" applyFill="1" applyBorder="1" applyAlignment="1">
      <alignment horizontal="center" vertical="center"/>
    </xf>
    <xf numFmtId="0" fontId="8" fillId="17" borderId="57" xfId="247" applyFont="1" applyFill="1" applyBorder="1" applyAlignment="1">
      <alignment horizontal="center" vertical="center"/>
    </xf>
    <xf numFmtId="0" fontId="8" fillId="17" borderId="57" xfId="247" applyFont="1" applyFill="1" applyBorder="1" applyAlignment="1">
      <alignment vertical="center" wrapText="1"/>
    </xf>
    <xf numFmtId="0" fontId="8" fillId="17" borderId="57" xfId="2" applyFont="1" applyFill="1" applyBorder="1" applyAlignment="1">
      <alignment horizontal="center" vertical="center"/>
    </xf>
    <xf numFmtId="0" fontId="8" fillId="17" borderId="57" xfId="2" applyFont="1" applyFill="1" applyBorder="1" applyAlignment="1">
      <alignment horizontal="left" vertical="center" wrapText="1"/>
    </xf>
    <xf numFmtId="0" fontId="8" fillId="17" borderId="57" xfId="2" applyFont="1" applyFill="1" applyBorder="1" applyAlignment="1">
      <alignment vertical="center" wrapText="1"/>
    </xf>
    <xf numFmtId="4" fontId="8" fillId="0" borderId="57" xfId="7" applyNumberFormat="1" applyFont="1" applyFill="1" applyBorder="1" applyAlignment="1">
      <alignment horizontal="right" vertical="center" wrapText="1"/>
    </xf>
    <xf numFmtId="4" fontId="8" fillId="0" borderId="57" xfId="2" applyNumberFormat="1" applyFont="1" applyFill="1" applyBorder="1" applyAlignment="1">
      <alignment horizontal="right" vertical="center" wrapText="1"/>
    </xf>
    <xf numFmtId="4" fontId="8" fillId="0" borderId="57" xfId="247" applyNumberFormat="1" applyFont="1" applyFill="1" applyBorder="1" applyAlignment="1">
      <alignment horizontal="right" vertical="center"/>
    </xf>
    <xf numFmtId="4" fontId="8" fillId="0" borderId="57" xfId="247" applyNumberFormat="1" applyFont="1" applyFill="1" applyBorder="1" applyAlignment="1">
      <alignment horizontal="center" vertical="center"/>
    </xf>
    <xf numFmtId="0" fontId="8" fillId="0" borderId="57" xfId="247" applyFont="1" applyFill="1" applyBorder="1" applyAlignment="1">
      <alignment horizontal="center" vertical="center"/>
    </xf>
    <xf numFmtId="0" fontId="8" fillId="0" borderId="57" xfId="247" applyFont="1" applyFill="1" applyBorder="1" applyAlignment="1">
      <alignment vertical="center" wrapText="1"/>
    </xf>
    <xf numFmtId="0" fontId="8" fillId="0" borderId="57" xfId="2" applyFont="1" applyFill="1" applyBorder="1" applyAlignment="1">
      <alignment horizontal="center" vertical="center"/>
    </xf>
    <xf numFmtId="43" fontId="8" fillId="0" borderId="57" xfId="11" applyFont="1" applyFill="1" applyBorder="1" applyAlignment="1">
      <alignment horizontal="center" vertical="center" wrapText="1"/>
    </xf>
    <xf numFmtId="0" fontId="8" fillId="0" borderId="57" xfId="2" applyFont="1" applyFill="1" applyBorder="1" applyAlignment="1">
      <alignment vertical="center" wrapText="1"/>
    </xf>
    <xf numFmtId="0" fontId="5" fillId="14" borderId="57" xfId="248" applyFont="1" applyFill="1" applyBorder="1" applyAlignment="1">
      <alignment horizontal="left" vertical="center" wrapText="1"/>
    </xf>
    <xf numFmtId="0" fontId="5" fillId="0" borderId="57" xfId="11" applyNumberFormat="1" applyFont="1" applyFill="1" applyBorder="1" applyAlignment="1">
      <alignment horizontal="center" vertical="center" wrapText="1"/>
    </xf>
    <xf numFmtId="4" fontId="5" fillId="9" borderId="57" xfId="7" applyNumberFormat="1" applyFont="1" applyFill="1" applyBorder="1" applyAlignment="1">
      <alignment horizontal="right" vertical="center" wrapText="1"/>
    </xf>
    <xf numFmtId="0" fontId="5" fillId="9" borderId="57" xfId="2" applyFont="1" applyFill="1" applyBorder="1" applyAlignment="1">
      <alignment horizontal="center" vertical="center"/>
    </xf>
    <xf numFmtId="0" fontId="8" fillId="9" borderId="57" xfId="247" applyFont="1" applyFill="1" applyBorder="1" applyAlignment="1">
      <alignment horizontal="justify" vertical="center" wrapText="1"/>
    </xf>
    <xf numFmtId="0" fontId="8" fillId="9" borderId="57" xfId="2" applyFont="1" applyFill="1" applyBorder="1" applyAlignment="1">
      <alignment horizontal="center" vertical="center" wrapText="1"/>
    </xf>
    <xf numFmtId="4" fontId="8" fillId="9" borderId="57" xfId="7" applyNumberFormat="1" applyFont="1" applyFill="1" applyBorder="1" applyAlignment="1">
      <alignment horizontal="right" vertical="center" wrapText="1"/>
    </xf>
    <xf numFmtId="4" fontId="8" fillId="9" borderId="57" xfId="2" applyNumberFormat="1" applyFont="1" applyFill="1" applyBorder="1" applyAlignment="1">
      <alignment horizontal="right" vertical="center" wrapText="1"/>
    </xf>
    <xf numFmtId="4" fontId="8" fillId="9" borderId="57" xfId="247" applyNumberFormat="1" applyFont="1" applyFill="1" applyBorder="1" applyAlignment="1">
      <alignment horizontal="right" vertical="center"/>
    </xf>
    <xf numFmtId="4" fontId="8" fillId="9" borderId="57" xfId="247" applyNumberFormat="1" applyFont="1" applyFill="1" applyBorder="1" applyAlignment="1">
      <alignment horizontal="center" vertical="center"/>
    </xf>
    <xf numFmtId="0" fontId="8" fillId="9" borderId="57" xfId="247" applyFont="1" applyFill="1" applyBorder="1" applyAlignment="1">
      <alignment horizontal="center" vertical="center"/>
    </xf>
    <xf numFmtId="0" fontId="8" fillId="9" borderId="57" xfId="247" applyFont="1" applyFill="1" applyBorder="1" applyAlignment="1">
      <alignment vertical="center" wrapText="1"/>
    </xf>
    <xf numFmtId="0" fontId="8" fillId="9" borderId="57" xfId="2" applyFont="1" applyFill="1" applyBorder="1" applyAlignment="1">
      <alignment horizontal="center" vertical="center"/>
    </xf>
    <xf numFmtId="0" fontId="8" fillId="9" borderId="57" xfId="2" applyFont="1" applyFill="1" applyBorder="1" applyAlignment="1">
      <alignment horizontal="left" vertical="center" wrapText="1"/>
    </xf>
    <xf numFmtId="0" fontId="8" fillId="9" borderId="57" xfId="2" applyFont="1" applyFill="1" applyBorder="1" applyAlignment="1">
      <alignment vertical="center" wrapText="1"/>
    </xf>
    <xf numFmtId="0" fontId="82" fillId="13" borderId="57" xfId="2" applyFont="1" applyFill="1" applyBorder="1" applyAlignment="1">
      <alignment horizontal="center" vertical="center" wrapText="1"/>
    </xf>
    <xf numFmtId="4" fontId="82" fillId="13" borderId="57" xfId="247" applyNumberFormat="1" applyFont="1" applyFill="1" applyBorder="1" applyAlignment="1">
      <alignment horizontal="center" vertical="center"/>
    </xf>
    <xf numFmtId="0" fontId="82" fillId="13" borderId="57" xfId="2" applyFont="1" applyFill="1" applyBorder="1" applyAlignment="1">
      <alignment horizontal="center" vertical="center"/>
    </xf>
    <xf numFmtId="0" fontId="8" fillId="9" borderId="57" xfId="1" applyFont="1" applyFill="1" applyBorder="1" applyAlignment="1">
      <alignment horizontal="left" vertical="center" wrapText="1"/>
    </xf>
    <xf numFmtId="0" fontId="5" fillId="0" borderId="57" xfId="1" applyFont="1" applyFill="1" applyBorder="1" applyAlignment="1">
      <alignment horizontal="left" vertical="center" wrapText="1"/>
    </xf>
    <xf numFmtId="0" fontId="95" fillId="0" borderId="57" xfId="2" applyFont="1" applyFill="1" applyBorder="1" applyAlignment="1">
      <alignment vertical="center" wrapText="1"/>
    </xf>
    <xf numFmtId="0" fontId="95" fillId="0" borderId="57" xfId="248" applyFont="1" applyBorder="1" applyAlignment="1">
      <alignment vertical="center" wrapText="1"/>
    </xf>
    <xf numFmtId="4" fontId="95" fillId="0" borderId="57" xfId="248" applyNumberFormat="1" applyFont="1" applyBorder="1" applyAlignment="1">
      <alignment vertical="center"/>
    </xf>
    <xf numFmtId="0" fontId="95" fillId="0" borderId="57" xfId="248" applyFont="1" applyBorder="1" applyAlignment="1">
      <alignment vertical="center"/>
    </xf>
    <xf numFmtId="0" fontId="8" fillId="9" borderId="57" xfId="1" applyFont="1" applyFill="1" applyBorder="1" applyAlignment="1">
      <alignment vertical="center" wrapText="1"/>
    </xf>
    <xf numFmtId="0" fontId="8" fillId="0" borderId="57" xfId="1" applyFont="1" applyFill="1" applyBorder="1" applyAlignment="1">
      <alignment vertical="center" wrapText="1"/>
    </xf>
    <xf numFmtId="0" fontId="5" fillId="0" borderId="57" xfId="1" applyFont="1" applyFill="1" applyBorder="1" applyAlignment="1">
      <alignment vertical="center" wrapText="1"/>
    </xf>
    <xf numFmtId="0" fontId="79" fillId="0" borderId="57" xfId="251" applyFont="1" applyFill="1" applyBorder="1" applyAlignment="1">
      <alignment horizontal="center" vertical="center"/>
    </xf>
    <xf numFmtId="0" fontId="79" fillId="0" borderId="57" xfId="251" applyFont="1" applyFill="1" applyBorder="1" applyAlignment="1">
      <alignment vertical="center" wrapText="1"/>
    </xf>
    <xf numFmtId="4" fontId="79" fillId="0" borderId="57" xfId="251" applyNumberFormat="1" applyFont="1" applyFill="1" applyBorder="1" applyAlignment="1">
      <alignment vertical="center"/>
    </xf>
    <xf numFmtId="4" fontId="79" fillId="0" borderId="57" xfId="251" applyNumberFormat="1" applyFont="1" applyFill="1" applyBorder="1" applyAlignment="1">
      <alignment horizontal="right" vertical="center" wrapText="1"/>
    </xf>
    <xf numFmtId="0" fontId="79" fillId="0" borderId="57" xfId="251" applyFont="1" applyFill="1" applyBorder="1" applyAlignment="1">
      <alignment horizontal="center" vertical="center" wrapText="1"/>
    </xf>
    <xf numFmtId="0" fontId="79" fillId="0" borderId="57" xfId="251" applyFont="1" applyFill="1" applyBorder="1" applyAlignment="1">
      <alignment horizontal="left" vertical="center" wrapText="1"/>
    </xf>
    <xf numFmtId="0" fontId="79" fillId="0" borderId="57" xfId="251" applyFont="1" applyFill="1" applyBorder="1" applyAlignment="1">
      <alignment vertical="center"/>
    </xf>
    <xf numFmtId="0" fontId="79" fillId="0" borderId="57" xfId="251" applyFont="1" applyBorder="1" applyAlignment="1">
      <alignment horizontal="center" vertical="center"/>
    </xf>
    <xf numFmtId="4" fontId="5" fillId="9" borderId="57" xfId="2" applyNumberFormat="1" applyFont="1" applyFill="1" applyBorder="1" applyAlignment="1">
      <alignment horizontal="right" vertical="center" wrapText="1"/>
    </xf>
    <xf numFmtId="0" fontId="95" fillId="0" borderId="57" xfId="2" applyFont="1" applyFill="1" applyBorder="1" applyAlignment="1">
      <alignment horizontal="center" vertical="center" wrapText="1"/>
    </xf>
    <xf numFmtId="0" fontId="95" fillId="0" borderId="57" xfId="1" applyFont="1" applyFill="1" applyBorder="1" applyAlignment="1">
      <alignment horizontal="left" vertical="center" wrapText="1"/>
    </xf>
    <xf numFmtId="4" fontId="95" fillId="0" borderId="57" xfId="2" applyNumberFormat="1" applyFont="1" applyFill="1" applyBorder="1" applyAlignment="1">
      <alignment horizontal="right" vertical="center" wrapText="1"/>
    </xf>
    <xf numFmtId="0" fontId="93" fillId="0" borderId="57" xfId="2" applyFont="1" applyFill="1" applyBorder="1" applyAlignment="1">
      <alignment vertical="center" wrapText="1"/>
    </xf>
    <xf numFmtId="49" fontId="96" fillId="15" borderId="57" xfId="1" applyNumberFormat="1" applyFont="1" applyFill="1" applyBorder="1" applyAlignment="1">
      <alignment horizontal="center" vertical="center" wrapText="1"/>
    </xf>
    <xf numFmtId="0" fontId="96" fillId="15" borderId="57" xfId="1" applyFont="1" applyFill="1" applyBorder="1" applyAlignment="1">
      <alignment horizontal="left" vertical="center" wrapText="1"/>
    </xf>
    <xf numFmtId="0" fontId="96" fillId="15" borderId="57" xfId="2" applyFont="1" applyFill="1" applyBorder="1" applyAlignment="1">
      <alignment horizontal="center" vertical="center" wrapText="1"/>
    </xf>
    <xf numFmtId="4" fontId="96" fillId="15" borderId="57" xfId="7" applyNumberFormat="1" applyFont="1" applyFill="1" applyBorder="1" applyAlignment="1">
      <alignment horizontal="right" vertical="center" wrapText="1"/>
    </xf>
    <xf numFmtId="4" fontId="96" fillId="15" borderId="57" xfId="2" applyNumberFormat="1" applyFont="1" applyFill="1" applyBorder="1" applyAlignment="1">
      <alignment horizontal="right" vertical="center" wrapText="1"/>
    </xf>
    <xf numFmtId="4" fontId="96" fillId="15" borderId="57" xfId="247" applyNumberFormat="1" applyFont="1" applyFill="1" applyBorder="1" applyAlignment="1">
      <alignment horizontal="center" vertical="center"/>
    </xf>
    <xf numFmtId="0" fontId="96" fillId="15" borderId="57" xfId="2" applyFont="1" applyFill="1" applyBorder="1" applyAlignment="1">
      <alignment vertical="center" wrapText="1"/>
    </xf>
    <xf numFmtId="0" fontId="96" fillId="15" borderId="57" xfId="2" applyFont="1" applyFill="1" applyBorder="1" applyAlignment="1">
      <alignment horizontal="center" vertical="center"/>
    </xf>
    <xf numFmtId="0" fontId="96" fillId="15" borderId="57" xfId="2" applyFont="1" applyFill="1" applyBorder="1" applyAlignment="1">
      <alignment horizontal="left" vertical="center" wrapText="1"/>
    </xf>
    <xf numFmtId="4" fontId="8" fillId="9" borderId="57" xfId="11" applyNumberFormat="1" applyFont="1" applyFill="1" applyBorder="1" applyAlignment="1">
      <alignment horizontal="right" vertical="center" wrapText="1"/>
    </xf>
    <xf numFmtId="4" fontId="8" fillId="9" borderId="57" xfId="247" applyNumberFormat="1" applyFont="1" applyFill="1" applyBorder="1" applyAlignment="1">
      <alignment horizontal="center" vertical="center" wrapText="1"/>
    </xf>
    <xf numFmtId="0" fontId="8" fillId="9" borderId="57" xfId="247" applyFont="1" applyFill="1" applyBorder="1" applyAlignment="1">
      <alignment horizontal="center" vertical="center" wrapText="1"/>
    </xf>
    <xf numFmtId="4" fontId="8" fillId="0" borderId="57" xfId="247" applyNumberFormat="1" applyFont="1" applyFill="1" applyBorder="1" applyAlignment="1">
      <alignment horizontal="center" vertical="center" wrapText="1"/>
    </xf>
    <xf numFmtId="0" fontId="8" fillId="0" borderId="57" xfId="247" applyFont="1" applyFill="1" applyBorder="1" applyAlignment="1">
      <alignment horizontal="center" vertical="center" wrapText="1"/>
    </xf>
    <xf numFmtId="4" fontId="5" fillId="0" borderId="57" xfId="247" applyNumberFormat="1" applyFont="1" applyFill="1" applyBorder="1" applyAlignment="1">
      <alignment horizontal="center" vertical="center" wrapText="1"/>
    </xf>
    <xf numFmtId="49" fontId="8" fillId="9" borderId="57" xfId="2" applyNumberFormat="1" applyFont="1" applyFill="1" applyBorder="1" applyAlignment="1">
      <alignment horizontal="center" wrapText="1"/>
    </xf>
    <xf numFmtId="0" fontId="8" fillId="9" borderId="57" xfId="2" applyFont="1" applyFill="1" applyBorder="1" applyAlignment="1">
      <alignment horizontal="justify" wrapText="1"/>
    </xf>
    <xf numFmtId="4" fontId="5" fillId="9" borderId="57" xfId="247" applyNumberFormat="1" applyFont="1" applyFill="1" applyBorder="1" applyAlignment="1">
      <alignment horizontal="right" vertical="center"/>
    </xf>
    <xf numFmtId="4" fontId="5" fillId="9" borderId="57" xfId="247" applyNumberFormat="1" applyFont="1" applyFill="1" applyBorder="1" applyAlignment="1">
      <alignment horizontal="center" vertical="center" wrapText="1"/>
    </xf>
    <xf numFmtId="0" fontId="5" fillId="9" borderId="57" xfId="247" applyFont="1" applyFill="1" applyBorder="1" applyAlignment="1">
      <alignment horizontal="center" vertical="center" wrapText="1"/>
    </xf>
    <xf numFmtId="0" fontId="5" fillId="9" borderId="57" xfId="247" applyFont="1" applyFill="1" applyBorder="1" applyAlignment="1">
      <alignment vertical="center" wrapText="1"/>
    </xf>
    <xf numFmtId="49" fontId="8" fillId="0" borderId="57" xfId="2" applyNumberFormat="1" applyFont="1" applyFill="1" applyBorder="1" applyAlignment="1">
      <alignment horizontal="center" wrapText="1"/>
    </xf>
    <xf numFmtId="0" fontId="8" fillId="0" borderId="57" xfId="2" applyFont="1" applyFill="1" applyBorder="1" applyAlignment="1">
      <alignment horizontal="justify" wrapText="1"/>
    </xf>
    <xf numFmtId="49" fontId="5" fillId="0" borderId="57" xfId="2" applyNumberFormat="1" applyFont="1" applyFill="1" applyBorder="1" applyAlignment="1">
      <alignment horizontal="center" vertical="center" wrapText="1"/>
    </xf>
    <xf numFmtId="0" fontId="5" fillId="0" borderId="57" xfId="2" applyFont="1" applyFill="1" applyBorder="1" applyAlignment="1">
      <alignment horizontal="justify" vertical="center" wrapText="1"/>
    </xf>
    <xf numFmtId="4" fontId="5" fillId="0" borderId="49" xfId="247" applyNumberFormat="1" applyFont="1" applyFill="1" applyBorder="1" applyAlignment="1">
      <alignment horizontal="center" vertical="center" wrapText="1"/>
    </xf>
    <xf numFmtId="0" fontId="5" fillId="0" borderId="49" xfId="247" applyFont="1" applyFill="1" applyBorder="1" applyAlignment="1">
      <alignment horizontal="center" vertical="center"/>
    </xf>
    <xf numFmtId="0" fontId="71" fillId="0" borderId="16" xfId="0" applyFont="1" applyFill="1" applyBorder="1" applyAlignment="1">
      <alignment horizontal="center" vertical="center"/>
    </xf>
    <xf numFmtId="4" fontId="5" fillId="0" borderId="57" xfId="11" applyNumberFormat="1" applyFont="1" applyFill="1" applyBorder="1" applyAlignment="1">
      <alignment horizontal="center" vertical="center" wrapText="1"/>
    </xf>
    <xf numFmtId="4" fontId="5" fillId="17" borderId="57" xfId="11" applyNumberFormat="1" applyFont="1" applyFill="1" applyBorder="1" applyAlignment="1">
      <alignment horizontal="center" vertical="center"/>
    </xf>
    <xf numFmtId="4" fontId="5" fillId="0" borderId="57" xfId="11" applyNumberFormat="1" applyFont="1" applyFill="1" applyBorder="1" applyAlignment="1">
      <alignment horizontal="center" vertical="center"/>
    </xf>
    <xf numFmtId="4" fontId="5" fillId="0" borderId="57" xfId="2" applyNumberFormat="1" applyFont="1" applyFill="1" applyBorder="1" applyAlignment="1">
      <alignment horizontal="center" vertical="center" wrapText="1"/>
    </xf>
    <xf numFmtId="4" fontId="5" fillId="0" borderId="57" xfId="248" applyNumberFormat="1" applyFont="1" applyFill="1" applyBorder="1" applyAlignment="1">
      <alignment horizontal="center" vertical="center" wrapText="1"/>
    </xf>
    <xf numFmtId="4" fontId="5" fillId="0" borderId="57" xfId="4" applyNumberFormat="1" applyFont="1" applyFill="1" applyBorder="1" applyAlignment="1">
      <alignment horizontal="center" vertical="center" wrapText="1"/>
    </xf>
    <xf numFmtId="4" fontId="5" fillId="17" borderId="57" xfId="2" applyNumberFormat="1" applyFont="1" applyFill="1" applyBorder="1" applyAlignment="1">
      <alignment horizontal="center" vertical="center"/>
    </xf>
    <xf numFmtId="4" fontId="5" fillId="0" borderId="57" xfId="2" applyNumberFormat="1" applyFont="1" applyFill="1" applyBorder="1" applyAlignment="1">
      <alignment horizontal="center" vertical="center"/>
    </xf>
    <xf numFmtId="4" fontId="5" fillId="10" borderId="57" xfId="2" applyNumberFormat="1" applyFont="1" applyFill="1" applyBorder="1" applyAlignment="1">
      <alignment horizontal="center" vertical="center"/>
    </xf>
    <xf numFmtId="4" fontId="8" fillId="17" borderId="57" xfId="11" applyNumberFormat="1" applyFont="1" applyFill="1" applyBorder="1" applyAlignment="1">
      <alignment horizontal="center" vertical="center" wrapText="1"/>
    </xf>
    <xf numFmtId="4" fontId="8" fillId="0" borderId="57" xfId="11" applyNumberFormat="1" applyFont="1" applyFill="1" applyBorder="1" applyAlignment="1">
      <alignment horizontal="center" vertical="center" wrapText="1"/>
    </xf>
    <xf numFmtId="4" fontId="5" fillId="9" borderId="57" xfId="2" applyNumberFormat="1" applyFont="1" applyFill="1" applyBorder="1" applyAlignment="1">
      <alignment horizontal="center" vertical="center"/>
    </xf>
    <xf numFmtId="4" fontId="8" fillId="9" borderId="57" xfId="2" applyNumberFormat="1" applyFont="1" applyFill="1" applyBorder="1" applyAlignment="1">
      <alignment horizontal="center" vertical="center"/>
    </xf>
    <xf numFmtId="4" fontId="8" fillId="0" borderId="57" xfId="2" applyNumberFormat="1" applyFont="1" applyFill="1" applyBorder="1" applyAlignment="1">
      <alignment horizontal="center" vertical="center"/>
    </xf>
    <xf numFmtId="4" fontId="8" fillId="9" borderId="57" xfId="2" applyNumberFormat="1" applyFont="1" applyFill="1" applyBorder="1" applyAlignment="1">
      <alignment horizontal="center" vertical="center" wrapText="1"/>
    </xf>
    <xf numFmtId="4" fontId="5" fillId="9" borderId="57" xfId="2" applyNumberFormat="1" applyFont="1" applyFill="1" applyBorder="1" applyAlignment="1">
      <alignment horizontal="center" vertical="center" wrapText="1"/>
    </xf>
    <xf numFmtId="4" fontId="5" fillId="0" borderId="49" xfId="2" applyNumberFormat="1" applyFont="1" applyFill="1" applyBorder="1" applyAlignment="1">
      <alignment horizontal="center" vertical="center" wrapText="1"/>
    </xf>
    <xf numFmtId="4" fontId="5" fillId="0" borderId="57" xfId="0" applyNumberFormat="1" applyFont="1" applyFill="1" applyBorder="1" applyAlignment="1">
      <alignment horizontal="right" vertical="center"/>
    </xf>
    <xf numFmtId="0" fontId="5" fillId="0" borderId="57" xfId="0" applyFont="1" applyFill="1" applyBorder="1" applyAlignment="1">
      <alignment vertical="center" wrapText="1"/>
    </xf>
    <xf numFmtId="43" fontId="5" fillId="0" borderId="57" xfId="5" applyNumberFormat="1" applyFont="1" applyFill="1" applyBorder="1" applyAlignment="1">
      <alignment horizontal="center" vertical="center" wrapText="1"/>
    </xf>
    <xf numFmtId="4" fontId="5" fillId="0" borderId="57" xfId="0" applyNumberFormat="1" applyFont="1" applyFill="1" applyBorder="1" applyAlignment="1">
      <alignment horizontal="right" vertical="center" wrapText="1"/>
    </xf>
    <xf numFmtId="4" fontId="5" fillId="0" borderId="57" xfId="0" applyNumberFormat="1"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7" xfId="0" applyFont="1" applyFill="1" applyBorder="1" applyAlignment="1">
      <alignment horizontal="left" vertical="center" wrapText="1"/>
    </xf>
    <xf numFmtId="0" fontId="5" fillId="0" borderId="57" xfId="249" applyFont="1" applyFill="1" applyBorder="1" applyAlignment="1">
      <alignment horizontal="left" vertical="center" wrapText="1"/>
    </xf>
    <xf numFmtId="3" fontId="5" fillId="0" borderId="57" xfId="0" applyNumberFormat="1" applyFont="1" applyFill="1" applyBorder="1" applyAlignment="1">
      <alignment horizontal="center" vertical="center" wrapText="1"/>
    </xf>
    <xf numFmtId="4" fontId="5" fillId="0" borderId="57" xfId="1" applyNumberFormat="1" applyFont="1" applyFill="1" applyBorder="1" applyAlignment="1">
      <alignment vertical="center" wrapText="1"/>
    </xf>
    <xf numFmtId="0" fontId="5" fillId="0" borderId="57" xfId="0" applyFont="1" applyBorder="1" applyAlignment="1">
      <alignment vertical="center" wrapText="1"/>
    </xf>
    <xf numFmtId="49" fontId="8" fillId="9" borderId="43" xfId="1" applyNumberFormat="1" applyFont="1" applyFill="1" applyBorder="1" applyAlignment="1">
      <alignment horizontal="center" vertical="center" wrapText="1"/>
    </xf>
    <xf numFmtId="0" fontId="8" fillId="9" borderId="43" xfId="1" applyFont="1" applyFill="1" applyBorder="1" applyAlignment="1">
      <alignment horizontal="justify" vertical="center" wrapText="1"/>
    </xf>
    <xf numFmtId="0" fontId="8" fillId="9" borderId="43" xfId="1" applyFont="1" applyFill="1" applyBorder="1" applyAlignment="1">
      <alignment horizontal="center" vertical="center" wrapText="1"/>
    </xf>
    <xf numFmtId="4" fontId="8" fillId="9" borderId="43" xfId="11" applyNumberFormat="1" applyFont="1" applyFill="1" applyBorder="1" applyAlignment="1">
      <alignment horizontal="right" vertical="center" wrapText="1"/>
    </xf>
    <xf numFmtId="49" fontId="10" fillId="9" borderId="43" xfId="11" applyNumberFormat="1" applyFont="1" applyFill="1" applyBorder="1" applyAlignment="1">
      <alignment horizontal="center" vertical="center" wrapText="1"/>
    </xf>
    <xf numFmtId="43" fontId="5" fillId="9" borderId="43" xfId="11" applyFont="1" applyFill="1" applyBorder="1" applyAlignment="1">
      <alignment horizontal="center" vertical="center" wrapText="1"/>
    </xf>
    <xf numFmtId="43" fontId="5" fillId="9" borderId="43" xfId="11" applyFont="1" applyFill="1" applyBorder="1" applyAlignment="1">
      <alignment vertical="center" wrapText="1"/>
    </xf>
    <xf numFmtId="4" fontId="5" fillId="9" borderId="43" xfId="11" applyNumberFormat="1" applyFont="1" applyFill="1" applyBorder="1" applyAlignment="1">
      <alignment horizontal="center" vertical="center" wrapText="1"/>
    </xf>
    <xf numFmtId="0" fontId="8" fillId="9" borderId="43" xfId="2" applyFont="1" applyFill="1" applyBorder="1" applyAlignment="1">
      <alignment horizontal="left" vertical="center" wrapText="1"/>
    </xf>
    <xf numFmtId="0" fontId="5" fillId="9" borderId="43" xfId="2" applyFont="1" applyFill="1" applyBorder="1" applyAlignment="1">
      <alignment vertical="center" wrapText="1"/>
    </xf>
    <xf numFmtId="49" fontId="10" fillId="0" borderId="57" xfId="11" applyNumberFormat="1" applyFont="1" applyFill="1" applyBorder="1" applyAlignment="1">
      <alignment horizontal="center" vertical="center" wrapText="1"/>
    </xf>
    <xf numFmtId="43" fontId="5" fillId="0" borderId="57" xfId="5" applyNumberFormat="1" applyFont="1" applyFill="1" applyBorder="1" applyAlignment="1">
      <alignment vertical="center" wrapText="1"/>
    </xf>
    <xf numFmtId="0" fontId="5" fillId="0" borderId="57" xfId="0" applyFont="1" applyBorder="1" applyAlignment="1">
      <alignment horizontal="center" vertical="center"/>
    </xf>
    <xf numFmtId="0" fontId="5" fillId="0" borderId="57" xfId="0" applyFont="1" applyBorder="1" applyAlignment="1">
      <alignment horizontal="center" vertical="center" wrapText="1"/>
    </xf>
    <xf numFmtId="0" fontId="5" fillId="0" borderId="57" xfId="0" applyFont="1" applyBorder="1" applyAlignment="1">
      <alignment horizontal="left" vertical="center" wrapText="1"/>
    </xf>
    <xf numFmtId="0" fontId="8" fillId="0" borderId="0" xfId="0" applyFont="1" applyAlignment="1">
      <alignment vertical="center"/>
    </xf>
    <xf numFmtId="4" fontId="5" fillId="0" borderId="57" xfId="0" applyNumberFormat="1" applyFont="1" applyBorder="1" applyAlignment="1">
      <alignment vertical="center"/>
    </xf>
    <xf numFmtId="0" fontId="5" fillId="0" borderId="57" xfId="0" applyFont="1" applyFill="1" applyBorder="1" applyAlignment="1">
      <alignment horizontal="center" vertical="center"/>
    </xf>
    <xf numFmtId="4" fontId="5" fillId="0" borderId="57" xfId="0" applyNumberFormat="1" applyFont="1" applyFill="1" applyBorder="1" applyAlignment="1">
      <alignment vertical="center"/>
    </xf>
    <xf numFmtId="0" fontId="5" fillId="0" borderId="57" xfId="0" applyFont="1" applyBorder="1" applyAlignment="1">
      <alignment vertical="center"/>
    </xf>
    <xf numFmtId="0" fontId="5" fillId="0" borderId="57" xfId="251" applyFont="1" applyBorder="1" applyAlignment="1">
      <alignment vertical="center" wrapText="1"/>
    </xf>
    <xf numFmtId="2" fontId="5" fillId="0" borderId="57" xfId="0" applyNumberFormat="1" applyFont="1" applyFill="1" applyBorder="1" applyAlignment="1">
      <alignment horizontal="center" vertical="center" wrapText="1"/>
    </xf>
    <xf numFmtId="4" fontId="5" fillId="0" borderId="57" xfId="248" applyNumberFormat="1" applyFont="1" applyBorder="1" applyAlignment="1">
      <alignment vertical="center"/>
    </xf>
    <xf numFmtId="0" fontId="5" fillId="0" borderId="57" xfId="251" applyFont="1" applyFill="1" applyBorder="1" applyAlignment="1">
      <alignment horizontal="center" vertical="center"/>
    </xf>
    <xf numFmtId="0" fontId="5" fillId="0" borderId="57" xfId="251" applyFont="1" applyFill="1" applyBorder="1" applyAlignment="1">
      <alignment vertical="center" wrapText="1"/>
    </xf>
    <xf numFmtId="4" fontId="5" fillId="0" borderId="57" xfId="251" applyNumberFormat="1" applyFont="1" applyFill="1" applyBorder="1" applyAlignment="1">
      <alignment vertical="center"/>
    </xf>
    <xf numFmtId="4" fontId="5" fillId="0" borderId="57" xfId="251" applyNumberFormat="1" applyFont="1" applyFill="1" applyBorder="1" applyAlignment="1">
      <alignment horizontal="right" vertical="center" wrapText="1"/>
    </xf>
    <xf numFmtId="0" fontId="5" fillId="0" borderId="57" xfId="251" applyFont="1" applyFill="1" applyBorder="1" applyAlignment="1">
      <alignment horizontal="center" vertical="center" wrapText="1"/>
    </xf>
    <xf numFmtId="0" fontId="5" fillId="0" borderId="57" xfId="251" applyFont="1" applyFill="1" applyBorder="1" applyAlignment="1">
      <alignment horizontal="left" vertical="center" wrapText="1"/>
    </xf>
    <xf numFmtId="0" fontId="5" fillId="0" borderId="57" xfId="251" applyFont="1" applyFill="1" applyBorder="1" applyAlignment="1">
      <alignment vertical="center"/>
    </xf>
    <xf numFmtId="0" fontId="5" fillId="0" borderId="57" xfId="251" applyFont="1" applyBorder="1" applyAlignment="1">
      <alignment horizontal="center" vertical="center"/>
    </xf>
    <xf numFmtId="2" fontId="5" fillId="0" borderId="57" xfId="2" applyNumberFormat="1" applyFont="1" applyFill="1" applyBorder="1" applyAlignment="1">
      <alignment horizontal="center" vertical="center" wrapText="1"/>
    </xf>
    <xf numFmtId="0" fontId="73" fillId="0" borderId="1" xfId="0" applyFont="1" applyBorder="1" applyAlignment="1"/>
    <xf numFmtId="0" fontId="71" fillId="0" borderId="44" xfId="0" applyFont="1" applyFill="1" applyBorder="1" applyAlignment="1">
      <alignment horizontal="center" vertical="center"/>
    </xf>
    <xf numFmtId="4" fontId="71" fillId="0" borderId="57" xfId="0" applyNumberFormat="1" applyFont="1" applyFill="1" applyBorder="1" applyAlignment="1">
      <alignment horizontal="right" vertical="center" wrapText="1"/>
    </xf>
    <xf numFmtId="2" fontId="10" fillId="0" borderId="0" xfId="0" applyNumberFormat="1" applyFont="1"/>
    <xf numFmtId="0" fontId="71" fillId="0" borderId="2" xfId="0" applyFont="1" applyBorder="1" applyAlignment="1">
      <alignment horizontal="center" vertical="center"/>
    </xf>
    <xf numFmtId="0" fontId="8" fillId="0" borderId="43" xfId="2" applyFont="1" applyFill="1" applyBorder="1" applyAlignment="1">
      <alignment horizontal="center" vertical="center" wrapText="1"/>
    </xf>
    <xf numFmtId="0" fontId="7" fillId="0" borderId="0" xfId="1" applyFont="1" applyFill="1" applyBorder="1" applyAlignment="1">
      <alignment horizontal="center" vertical="center" wrapText="1"/>
    </xf>
    <xf numFmtId="0" fontId="8" fillId="0" borderId="57" xfId="247" applyFont="1" applyFill="1" applyBorder="1" applyAlignment="1">
      <alignment horizontal="justify" vertical="center" wrapText="1"/>
    </xf>
    <xf numFmtId="4" fontId="5" fillId="0" borderId="57" xfId="6" applyNumberFormat="1" applyFont="1" applyFill="1" applyBorder="1" applyAlignment="1">
      <alignment horizontal="center" vertical="center"/>
    </xf>
    <xf numFmtId="0" fontId="5" fillId="0" borderId="57" xfId="6" applyFont="1" applyFill="1" applyBorder="1" applyAlignment="1">
      <alignment horizontal="center" vertical="center"/>
    </xf>
    <xf numFmtId="4" fontId="5" fillId="0" borderId="57" xfId="6" applyNumberFormat="1" applyFont="1" applyFill="1" applyBorder="1" applyAlignment="1">
      <alignment horizontal="center" vertical="center" wrapText="1"/>
    </xf>
    <xf numFmtId="43" fontId="8" fillId="9" borderId="57" xfId="11" applyFont="1" applyFill="1" applyBorder="1" applyAlignment="1">
      <alignment horizontal="center" vertical="center" wrapText="1"/>
    </xf>
    <xf numFmtId="2" fontId="8" fillId="9" borderId="57" xfId="12" applyNumberFormat="1" applyFont="1" applyFill="1" applyBorder="1" applyAlignment="1">
      <alignment horizontal="justify" vertical="center"/>
    </xf>
    <xf numFmtId="4" fontId="5" fillId="9" borderId="57" xfId="247" applyNumberFormat="1" applyFont="1" applyFill="1" applyBorder="1" applyAlignment="1">
      <alignment horizontal="center" vertical="center"/>
    </xf>
    <xf numFmtId="0" fontId="5" fillId="9" borderId="57" xfId="247" applyFont="1" applyFill="1" applyBorder="1" applyAlignment="1">
      <alignment horizontal="center" vertical="center"/>
    </xf>
    <xf numFmtId="0" fontId="5" fillId="9" borderId="57" xfId="247" applyFont="1" applyFill="1" applyBorder="1" applyAlignment="1">
      <alignment vertical="center"/>
    </xf>
    <xf numFmtId="0" fontId="8" fillId="9" borderId="57" xfId="2" applyFont="1" applyFill="1" applyBorder="1" applyAlignment="1">
      <alignment horizontal="justify" vertical="center" wrapText="1"/>
    </xf>
    <xf numFmtId="0" fontId="8" fillId="9" borderId="57" xfId="248" applyFont="1" applyFill="1" applyBorder="1" applyAlignment="1">
      <alignment horizontal="left" vertical="center" wrapText="1"/>
    </xf>
    <xf numFmtId="43" fontId="5" fillId="9" borderId="57" xfId="11" applyFont="1" applyFill="1" applyBorder="1" applyAlignment="1">
      <alignment horizontal="center" vertical="center"/>
    </xf>
    <xf numFmtId="0" fontId="5" fillId="0" borderId="6" xfId="2" applyFont="1" applyFill="1" applyBorder="1" applyAlignment="1">
      <alignment vertical="center" wrapText="1"/>
    </xf>
    <xf numFmtId="203" fontId="10" fillId="0" borderId="42" xfId="11" applyNumberFormat="1" applyFont="1" applyFill="1" applyBorder="1" applyAlignment="1">
      <alignment horizontal="center" vertical="center" wrapText="1"/>
    </xf>
    <xf numFmtId="49" fontId="10" fillId="9" borderId="6" xfId="11" applyNumberFormat="1" applyFont="1" applyFill="1" applyBorder="1" applyAlignment="1">
      <alignment horizontal="center" vertical="center" wrapText="1"/>
    </xf>
    <xf numFmtId="49" fontId="10" fillId="0" borderId="42" xfId="11" applyNumberFormat="1" applyFont="1" applyFill="1" applyBorder="1" applyAlignment="1">
      <alignment horizontal="left" vertical="center" wrapText="1"/>
    </xf>
    <xf numFmtId="0" fontId="5" fillId="9" borderId="6" xfId="2" applyFont="1" applyFill="1" applyBorder="1" applyAlignment="1">
      <alignment horizontal="left" vertical="center" wrapText="1"/>
    </xf>
    <xf numFmtId="0" fontId="82" fillId="0" borderId="57" xfId="2" applyFont="1" applyFill="1" applyBorder="1" applyAlignment="1">
      <alignment horizontal="left" vertical="center" wrapText="1"/>
    </xf>
    <xf numFmtId="0" fontId="79" fillId="0" borderId="57" xfId="251" applyFont="1" applyBorder="1" applyAlignment="1">
      <alignment horizontal="left" vertical="center" wrapText="1"/>
    </xf>
    <xf numFmtId="0" fontId="97" fillId="0" borderId="57" xfId="251" applyFont="1" applyBorder="1" applyAlignment="1">
      <alignment horizontal="left" vertical="center" wrapText="1"/>
    </xf>
    <xf numFmtId="0" fontId="79" fillId="0" borderId="57" xfId="0" applyFont="1" applyBorder="1" applyAlignment="1">
      <alignment horizontal="left" vertical="center" wrapText="1"/>
    </xf>
    <xf numFmtId="0" fontId="7" fillId="0" borderId="0" xfId="1" applyFont="1" applyFill="1" applyBorder="1" applyAlignment="1">
      <alignment vertical="center" wrapText="1"/>
    </xf>
    <xf numFmtId="49" fontId="8" fillId="9" borderId="52" xfId="1" applyNumberFormat="1" applyFont="1" applyFill="1" applyBorder="1" applyAlignment="1">
      <alignment horizontal="center" vertical="center" wrapText="1"/>
    </xf>
    <xf numFmtId="0" fontId="8" fillId="9" borderId="52" xfId="247" applyFont="1" applyFill="1" applyBorder="1" applyAlignment="1">
      <alignment horizontal="justify" vertical="center" wrapText="1"/>
    </xf>
    <xf numFmtId="0" fontId="8" fillId="9" borderId="52" xfId="2" applyFont="1" applyFill="1" applyBorder="1" applyAlignment="1">
      <alignment horizontal="center" vertical="center" wrapText="1"/>
    </xf>
    <xf numFmtId="4" fontId="8" fillId="9" borderId="52" xfId="247" applyNumberFormat="1" applyFont="1" applyFill="1" applyBorder="1" applyAlignment="1">
      <alignment horizontal="right" vertical="center"/>
    </xf>
    <xf numFmtId="0" fontId="8" fillId="9" borderId="52" xfId="247" applyFont="1" applyFill="1" applyBorder="1" applyAlignment="1">
      <alignment horizontal="center" vertical="center" wrapText="1"/>
    </xf>
    <xf numFmtId="2" fontId="73" fillId="0" borderId="0" xfId="0" applyNumberFormat="1" applyFont="1"/>
    <xf numFmtId="4" fontId="73" fillId="0" borderId="0" xfId="0" applyNumberFormat="1" applyFont="1" applyFill="1"/>
    <xf numFmtId="0" fontId="10" fillId="0" borderId="52" xfId="0" quotePrefix="1" applyFont="1" applyBorder="1" applyAlignment="1">
      <alignment horizontal="center" vertical="center"/>
    </xf>
    <xf numFmtId="49" fontId="71" fillId="0" borderId="52" xfId="0" applyNumberFormat="1" applyFont="1" applyFill="1" applyBorder="1" applyAlignment="1">
      <alignment horizontal="center" vertical="center" wrapText="1"/>
    </xf>
    <xf numFmtId="4" fontId="71" fillId="0" borderId="52" xfId="0" applyNumberFormat="1" applyFont="1" applyFill="1" applyBorder="1" applyAlignment="1">
      <alignment horizontal="right" vertical="center" wrapText="1"/>
    </xf>
    <xf numFmtId="4" fontId="71" fillId="0" borderId="52" xfId="0" applyNumberFormat="1" applyFont="1" applyFill="1" applyBorder="1" applyAlignment="1">
      <alignment horizontal="right" vertical="center"/>
    </xf>
    <xf numFmtId="0" fontId="76" fillId="0" borderId="42" xfId="0" applyFont="1" applyFill="1" applyBorder="1" applyAlignment="1">
      <alignment horizontal="center" vertical="center"/>
    </xf>
    <xf numFmtId="0" fontId="66" fillId="0" borderId="42" xfId="0" quotePrefix="1" applyFont="1" applyFill="1" applyBorder="1" applyAlignment="1">
      <alignment horizontal="center" vertical="center"/>
    </xf>
    <xf numFmtId="0" fontId="67" fillId="0" borderId="38" xfId="0" applyFont="1" applyBorder="1" applyAlignment="1">
      <alignment horizontal="center" vertical="center" wrapText="1"/>
    </xf>
    <xf numFmtId="4" fontId="5" fillId="0" borderId="57" xfId="251" applyNumberFormat="1" applyFont="1" applyBorder="1" applyAlignment="1">
      <alignment vertical="center" wrapText="1"/>
    </xf>
    <xf numFmtId="49" fontId="8" fillId="0" borderId="61" xfId="1" applyNumberFormat="1" applyFont="1" applyFill="1" applyBorder="1" applyAlignment="1">
      <alignment horizontal="center" vertical="center" wrapText="1"/>
    </xf>
    <xf numFmtId="0" fontId="8" fillId="0" borderId="61" xfId="1" applyFont="1" applyFill="1" applyBorder="1" applyAlignment="1">
      <alignment horizontal="justify" vertical="center" wrapText="1"/>
    </xf>
    <xf numFmtId="0" fontId="8" fillId="0" borderId="61" xfId="1" applyFont="1" applyFill="1" applyBorder="1" applyAlignment="1">
      <alignment horizontal="center" vertical="center" wrapText="1"/>
    </xf>
    <xf numFmtId="4" fontId="5" fillId="0" borderId="61" xfId="11" applyNumberFormat="1" applyFont="1" applyFill="1" applyBorder="1" applyAlignment="1">
      <alignment horizontal="right" vertical="center" wrapText="1"/>
    </xf>
    <xf numFmtId="43" fontId="5" fillId="0" borderId="61" xfId="1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0" fontId="8" fillId="0" borderId="43" xfId="1" applyFont="1" applyFill="1" applyBorder="1" applyAlignment="1">
      <alignment horizontal="center" vertical="center" wrapText="1"/>
    </xf>
    <xf numFmtId="0" fontId="8" fillId="0" borderId="43" xfId="2" applyFont="1" applyFill="1" applyBorder="1" applyAlignment="1">
      <alignment horizontal="center" vertical="center" wrapText="1"/>
    </xf>
    <xf numFmtId="0" fontId="5" fillId="18" borderId="57" xfId="0" applyFont="1" applyFill="1" applyBorder="1" applyAlignment="1">
      <alignment horizontal="left" vertical="center"/>
    </xf>
    <xf numFmtId="4" fontId="5" fillId="0" borderId="57" xfId="2" applyNumberFormat="1" applyFont="1" applyFill="1" applyBorder="1" applyAlignment="1">
      <alignment horizontal="left" vertical="center" wrapText="1"/>
    </xf>
    <xf numFmtId="0" fontId="5" fillId="0" borderId="57" xfId="248" applyNumberFormat="1" applyFont="1" applyBorder="1" applyAlignment="1">
      <alignment vertical="center" wrapText="1"/>
    </xf>
    <xf numFmtId="0" fontId="5" fillId="0" borderId="57" xfId="249" applyFont="1" applyFill="1" applyBorder="1" applyAlignment="1">
      <alignment horizontal="justify" vertical="center" wrapText="1"/>
    </xf>
    <xf numFmtId="0" fontId="5" fillId="0" borderId="57" xfId="251" applyFont="1" applyBorder="1" applyAlignment="1">
      <alignment horizontal="left" vertical="center" wrapText="1"/>
    </xf>
    <xf numFmtId="0" fontId="78" fillId="0" borderId="57" xfId="251" applyFont="1" applyBorder="1" applyAlignment="1">
      <alignment horizontal="left" vertical="center" wrapText="1"/>
    </xf>
    <xf numFmtId="0" fontId="5" fillId="0" borderId="57" xfId="248" applyFont="1" applyBorder="1" applyAlignment="1">
      <alignment horizontal="center" vertical="center"/>
    </xf>
    <xf numFmtId="0" fontId="79" fillId="0" borderId="57" xfId="0" applyFont="1" applyBorder="1" applyAlignment="1">
      <alignment vertical="center" wrapText="1"/>
    </xf>
    <xf numFmtId="0" fontId="79" fillId="0" borderId="57" xfId="0" applyFont="1" applyBorder="1" applyAlignment="1">
      <alignment horizontal="center" vertical="center"/>
    </xf>
    <xf numFmtId="4" fontId="79" fillId="0" borderId="57" xfId="0" applyNumberFormat="1" applyFont="1" applyBorder="1" applyAlignment="1">
      <alignment vertical="center"/>
    </xf>
    <xf numFmtId="0" fontId="79" fillId="0" borderId="57" xfId="0" applyFont="1" applyBorder="1" applyAlignment="1">
      <alignment horizontal="center" vertical="center" wrapText="1"/>
    </xf>
    <xf numFmtId="4" fontId="5" fillId="0" borderId="0" xfId="2" applyNumberFormat="1" applyFont="1" applyFill="1" applyAlignment="1">
      <alignment horizontal="center" vertical="center" wrapText="1"/>
    </xf>
    <xf numFmtId="0" fontId="10" fillId="0" borderId="0" xfId="2" applyFont="1" applyFill="1" applyAlignment="1">
      <alignment vertical="center" wrapText="1"/>
    </xf>
    <xf numFmtId="0" fontId="10" fillId="0" borderId="42" xfId="2" applyFont="1" applyFill="1" applyBorder="1" applyAlignment="1">
      <alignment horizontal="center" vertical="center" wrapText="1"/>
    </xf>
    <xf numFmtId="0" fontId="10" fillId="0" borderId="0" xfId="2" applyFont="1" applyFill="1" applyAlignment="1">
      <alignment horizontal="center" vertical="center" wrapText="1"/>
    </xf>
    <xf numFmtId="0" fontId="90" fillId="0" borderId="0" xfId="0" applyFont="1" applyAlignment="1">
      <alignment vertical="center"/>
    </xf>
    <xf numFmtId="0" fontId="105" fillId="0" borderId="0" xfId="0" applyFont="1" applyAlignment="1">
      <alignment vertical="center"/>
    </xf>
    <xf numFmtId="49" fontId="8" fillId="9" borderId="57" xfId="2" applyNumberFormat="1" applyFont="1" applyFill="1" applyBorder="1" applyAlignment="1">
      <alignment horizontal="center" vertical="center" wrapText="1"/>
    </xf>
    <xf numFmtId="49" fontId="8" fillId="0" borderId="57" xfId="2" applyNumberFormat="1" applyFont="1" applyFill="1" applyBorder="1" applyAlignment="1">
      <alignment horizontal="center" vertical="center" wrapText="1"/>
    </xf>
    <xf numFmtId="49" fontId="5" fillId="0" borderId="0" xfId="2" applyNumberFormat="1" applyFont="1" applyFill="1" applyAlignment="1">
      <alignment horizontal="center" vertical="center" wrapText="1"/>
    </xf>
    <xf numFmtId="0" fontId="5" fillId="0" borderId="0" xfId="2" applyFont="1" applyFill="1" applyAlignment="1">
      <alignment horizontal="justify" vertical="center" wrapText="1"/>
    </xf>
    <xf numFmtId="4" fontId="5" fillId="0" borderId="0" xfId="2" applyNumberFormat="1" applyFont="1" applyFill="1" applyAlignment="1">
      <alignment horizontal="right" vertical="center" wrapText="1"/>
    </xf>
    <xf numFmtId="0" fontId="78" fillId="0" borderId="6" xfId="248" applyFont="1" applyFill="1" applyBorder="1" applyAlignment="1">
      <alignment horizontal="left" vertical="center" wrapText="1"/>
    </xf>
    <xf numFmtId="0" fontId="78" fillId="0" borderId="6" xfId="1" applyFont="1" applyFill="1" applyBorder="1" applyAlignment="1">
      <alignment horizontal="center" vertical="center" wrapText="1"/>
    </xf>
    <xf numFmtId="0" fontId="78" fillId="0" borderId="57" xfId="248" applyFont="1" applyFill="1" applyBorder="1" applyAlignment="1">
      <alignment horizontal="left" vertical="center" wrapText="1"/>
    </xf>
    <xf numFmtId="0" fontId="78" fillId="0" borderId="57" xfId="1" applyFont="1" applyFill="1" applyBorder="1" applyAlignment="1">
      <alignment horizontal="center" vertical="center" wrapText="1"/>
    </xf>
    <xf numFmtId="0" fontId="78" fillId="0" borderId="57" xfId="1" applyFont="1" applyFill="1" applyBorder="1" applyAlignment="1">
      <alignment horizontal="justify" vertical="center" wrapText="1"/>
    </xf>
    <xf numFmtId="0" fontId="78" fillId="0" borderId="57" xfId="248" applyFont="1" applyBorder="1" applyAlignment="1">
      <alignment vertical="center" wrapText="1"/>
    </xf>
    <xf numFmtId="0" fontId="78" fillId="0" borderId="57" xfId="248" applyFont="1" applyBorder="1" applyAlignment="1">
      <alignment vertical="center"/>
    </xf>
    <xf numFmtId="4" fontId="78" fillId="0" borderId="6" xfId="11" applyNumberFormat="1" applyFont="1" applyFill="1" applyBorder="1" applyAlignment="1">
      <alignment horizontal="right" vertical="center" wrapText="1"/>
    </xf>
    <xf numFmtId="4" fontId="78" fillId="0" borderId="57" xfId="11" applyNumberFormat="1" applyFont="1" applyFill="1" applyBorder="1" applyAlignment="1">
      <alignment horizontal="right" vertical="center" wrapText="1"/>
    </xf>
    <xf numFmtId="4" fontId="78" fillId="0" borderId="57" xfId="248" applyNumberFormat="1" applyFont="1" applyFill="1" applyBorder="1" applyAlignment="1">
      <alignment horizontal="right" vertical="center"/>
    </xf>
    <xf numFmtId="2" fontId="78" fillId="0" borderId="57" xfId="248" applyNumberFormat="1" applyFont="1" applyBorder="1" applyAlignment="1">
      <alignment horizontal="right" vertical="center"/>
    </xf>
    <xf numFmtId="2" fontId="78" fillId="0" borderId="57" xfId="248" applyNumberFormat="1" applyFont="1" applyBorder="1" applyAlignment="1">
      <alignment vertical="center"/>
    </xf>
    <xf numFmtId="43" fontId="78" fillId="0" borderId="6" xfId="11" applyFont="1" applyFill="1" applyBorder="1" applyAlignment="1">
      <alignment horizontal="center" vertical="center" wrapText="1"/>
    </xf>
    <xf numFmtId="43" fontId="78" fillId="0" borderId="57" xfId="11" applyFont="1" applyFill="1" applyBorder="1" applyAlignment="1">
      <alignment horizontal="center" vertical="center" wrapText="1"/>
    </xf>
    <xf numFmtId="0" fontId="78" fillId="0" borderId="57" xfId="247" applyFont="1" applyFill="1" applyBorder="1" applyAlignment="1">
      <alignment horizontal="justify" vertical="center" wrapText="1"/>
    </xf>
    <xf numFmtId="0" fontId="78" fillId="0" borderId="57" xfId="2" applyFont="1" applyFill="1" applyBorder="1" applyAlignment="1">
      <alignment horizontal="center" vertical="center" wrapText="1"/>
    </xf>
    <xf numFmtId="4" fontId="78" fillId="0" borderId="57" xfId="247" applyNumberFormat="1" applyFont="1" applyFill="1" applyBorder="1" applyAlignment="1">
      <alignment horizontal="right" vertical="center"/>
    </xf>
    <xf numFmtId="0" fontId="78" fillId="0" borderId="57" xfId="247" applyFont="1" applyFill="1" applyBorder="1" applyAlignment="1">
      <alignment horizontal="center" vertical="center"/>
    </xf>
    <xf numFmtId="0" fontId="78" fillId="0" borderId="57" xfId="260" applyFont="1" applyBorder="1" applyAlignment="1">
      <alignment horizontal="left" vertical="center" wrapText="1"/>
    </xf>
    <xf numFmtId="0" fontId="78" fillId="0" borderId="57" xfId="260" applyFont="1" applyBorder="1" applyAlignment="1">
      <alignment vertical="center" wrapText="1"/>
    </xf>
    <xf numFmtId="2" fontId="78" fillId="0" borderId="57" xfId="261" applyNumberFormat="1" applyFont="1" applyBorder="1" applyAlignment="1">
      <alignment horizontal="right" vertical="center" wrapText="1"/>
    </xf>
    <xf numFmtId="0" fontId="78" fillId="0" borderId="57" xfId="262" applyFont="1" applyBorder="1" applyAlignment="1">
      <alignment horizontal="center" vertical="center" wrapText="1"/>
    </xf>
    <xf numFmtId="4" fontId="78" fillId="0" borderId="57" xfId="7" applyNumberFormat="1" applyFont="1" applyFill="1" applyBorder="1" applyAlignment="1">
      <alignment horizontal="right" vertical="center" wrapText="1"/>
    </xf>
    <xf numFmtId="0" fontId="78" fillId="0" borderId="57" xfId="1" applyFont="1" applyFill="1" applyBorder="1" applyAlignment="1">
      <alignment horizontal="left" vertical="center" wrapText="1"/>
    </xf>
    <xf numFmtId="4" fontId="78" fillId="0" borderId="57" xfId="2" applyNumberFormat="1" applyFont="1" applyFill="1" applyBorder="1" applyAlignment="1">
      <alignment horizontal="right" vertical="center" wrapText="1"/>
    </xf>
    <xf numFmtId="0" fontId="78" fillId="0" borderId="49" xfId="1" applyFont="1" applyFill="1" applyBorder="1" applyAlignment="1">
      <alignment horizontal="left" vertical="center" wrapText="1"/>
    </xf>
    <xf numFmtId="0" fontId="78" fillId="0" borderId="49" xfId="2" applyFont="1" applyFill="1" applyBorder="1" applyAlignment="1">
      <alignment horizontal="center" vertical="center" wrapText="1"/>
    </xf>
    <xf numFmtId="4" fontId="78" fillId="0" borderId="49" xfId="7" applyNumberFormat="1" applyFont="1" applyFill="1" applyBorder="1" applyAlignment="1">
      <alignment horizontal="right" vertical="center" wrapText="1"/>
    </xf>
    <xf numFmtId="43" fontId="78" fillId="0" borderId="49" xfId="11" applyFont="1" applyFill="1" applyBorder="1" applyAlignment="1">
      <alignment horizontal="center" vertical="center" wrapText="1"/>
    </xf>
    <xf numFmtId="0" fontId="0" fillId="0" borderId="0" xfId="0" applyAlignment="1">
      <alignment horizontal="right"/>
    </xf>
    <xf numFmtId="0" fontId="82" fillId="15" borderId="57" xfId="1" applyFont="1" applyFill="1" applyBorder="1" applyAlignment="1">
      <alignment horizontal="center" vertical="center" wrapText="1"/>
    </xf>
    <xf numFmtId="0" fontId="10" fillId="0" borderId="7" xfId="0" applyFont="1" applyBorder="1" applyAlignment="1">
      <alignment horizontal="left" vertical="center" wrapText="1"/>
    </xf>
    <xf numFmtId="0" fontId="71" fillId="0" borderId="3" xfId="0" applyFont="1" applyBorder="1" applyAlignment="1">
      <alignment horizontal="center" vertical="center"/>
    </xf>
    <xf numFmtId="0" fontId="71" fillId="0" borderId="5" xfId="0" applyFont="1" applyBorder="1" applyAlignment="1">
      <alignment horizontal="center" vertical="center"/>
    </xf>
    <xf numFmtId="0" fontId="71" fillId="0" borderId="1" xfId="0" applyFont="1" applyBorder="1" applyAlignment="1">
      <alignment horizontal="center"/>
    </xf>
    <xf numFmtId="0" fontId="10" fillId="0" borderId="7" xfId="0" applyFont="1" applyBorder="1" applyAlignment="1">
      <alignment horizontal="left" vertical="center" wrapText="1"/>
    </xf>
    <xf numFmtId="0" fontId="71" fillId="0" borderId="3"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5" xfId="0" applyFont="1" applyFill="1" applyBorder="1" applyAlignment="1">
      <alignment horizontal="center" vertical="center" wrapText="1"/>
    </xf>
    <xf numFmtId="0" fontId="71" fillId="0" borderId="3" xfId="0" applyFont="1" applyFill="1" applyBorder="1" applyAlignment="1">
      <alignment horizontal="center" vertical="center"/>
    </xf>
    <xf numFmtId="0" fontId="71" fillId="0" borderId="16" xfId="0" applyFont="1" applyFill="1" applyBorder="1" applyAlignment="1">
      <alignment horizontal="center" vertical="center"/>
    </xf>
    <xf numFmtId="0" fontId="10" fillId="0" borderId="57" xfId="0" applyNumberFormat="1" applyFont="1" applyFill="1" applyBorder="1" applyAlignment="1">
      <alignment horizontal="center" vertical="center" wrapText="1"/>
    </xf>
    <xf numFmtId="0" fontId="73" fillId="0" borderId="57" xfId="0" applyNumberFormat="1" applyFont="1" applyFill="1" applyBorder="1" applyAlignment="1">
      <alignment horizontal="center" vertical="center" wrapText="1"/>
    </xf>
    <xf numFmtId="0" fontId="10" fillId="0" borderId="0" xfId="0" applyFont="1" applyAlignment="1">
      <alignment horizontal="center"/>
    </xf>
    <xf numFmtId="2" fontId="10" fillId="0" borderId="57" xfId="0" applyNumberFormat="1" applyFont="1" applyFill="1" applyBorder="1" applyAlignment="1">
      <alignment horizontal="right" vertical="center" wrapText="1"/>
    </xf>
    <xf numFmtId="4" fontId="10" fillId="0" borderId="1" xfId="0" applyNumberFormat="1" applyFont="1" applyBorder="1" applyAlignment="1">
      <alignment horizontal="right"/>
    </xf>
    <xf numFmtId="4" fontId="71" fillId="0" borderId="5" xfId="0" applyNumberFormat="1" applyFont="1" applyBorder="1" applyAlignment="1">
      <alignment horizontal="right" vertical="center"/>
    </xf>
    <xf numFmtId="4" fontId="66" fillId="0" borderId="16" xfId="0" quotePrefix="1" applyNumberFormat="1" applyFont="1" applyBorder="1" applyAlignment="1">
      <alignment horizontal="right" vertical="center"/>
    </xf>
    <xf numFmtId="4" fontId="10" fillId="0" borderId="0" xfId="0" applyNumberFormat="1" applyFont="1" applyAlignment="1">
      <alignment horizontal="right"/>
    </xf>
    <xf numFmtId="2" fontId="71" fillId="0" borderId="57" xfId="0" applyNumberFormat="1" applyFont="1" applyFill="1" applyBorder="1" applyAlignment="1">
      <alignment horizontal="right" vertical="center" wrapText="1"/>
    </xf>
    <xf numFmtId="2" fontId="71" fillId="0" borderId="0" xfId="0" applyNumberFormat="1" applyFont="1"/>
    <xf numFmtId="4" fontId="71" fillId="0" borderId="52" xfId="0" applyNumberFormat="1" applyFont="1" applyFill="1" applyBorder="1" applyAlignment="1">
      <alignment horizontal="center" vertical="center"/>
    </xf>
    <xf numFmtId="3" fontId="10" fillId="0" borderId="7" xfId="0" applyNumberFormat="1" applyFont="1" applyFill="1" applyBorder="1" applyAlignment="1">
      <alignment horizontal="right" vertical="center" wrapText="1"/>
    </xf>
    <xf numFmtId="0" fontId="73" fillId="0" borderId="57" xfId="0" applyFont="1" applyBorder="1" applyAlignment="1">
      <alignment horizontal="center" vertical="center" wrapText="1"/>
    </xf>
    <xf numFmtId="4" fontId="73" fillId="0" borderId="57" xfId="0" applyNumberFormat="1" applyFont="1" applyFill="1" applyBorder="1" applyAlignment="1">
      <alignment horizontal="right" vertical="center" wrapText="1"/>
    </xf>
    <xf numFmtId="4" fontId="73" fillId="0" borderId="0" xfId="0" applyNumberFormat="1" applyFont="1" applyFill="1" applyBorder="1"/>
    <xf numFmtId="4" fontId="10" fillId="0" borderId="43" xfId="0" applyNumberFormat="1" applyFont="1" applyBorder="1" applyAlignment="1">
      <alignment horizontal="right" vertical="center"/>
    </xf>
    <xf numFmtId="4" fontId="10" fillId="0" borderId="16" xfId="0" applyNumberFormat="1" applyFont="1" applyBorder="1" applyAlignment="1">
      <alignment horizontal="right" vertical="center"/>
    </xf>
    <xf numFmtId="4" fontId="10" fillId="0" borderId="16" xfId="0" applyNumberFormat="1" applyFont="1" applyFill="1" applyBorder="1" applyAlignment="1">
      <alignment horizontal="right" vertical="center"/>
    </xf>
    <xf numFmtId="4" fontId="10" fillId="0" borderId="6" xfId="0" applyNumberFormat="1" applyFont="1" applyFill="1" applyBorder="1" applyAlignment="1">
      <alignment horizontal="right" vertical="center"/>
    </xf>
    <xf numFmtId="0" fontId="71" fillId="0" borderId="14" xfId="0" applyFont="1" applyBorder="1" applyAlignment="1">
      <alignment vertical="center"/>
    </xf>
    <xf numFmtId="0" fontId="71" fillId="0" borderId="12" xfId="0" applyFont="1" applyBorder="1" applyAlignment="1">
      <alignment vertical="center"/>
    </xf>
    <xf numFmtId="0" fontId="71" fillId="0" borderId="4" xfId="0" applyFont="1" applyBorder="1" applyAlignment="1">
      <alignment vertical="center"/>
    </xf>
    <xf numFmtId="0" fontId="71" fillId="0" borderId="47" xfId="0" applyFont="1" applyBorder="1" applyAlignment="1">
      <alignment vertical="center"/>
    </xf>
    <xf numFmtId="0" fontId="71" fillId="0" borderId="44" xfId="0" applyFont="1" applyFill="1" applyBorder="1" applyAlignment="1">
      <alignment horizontal="center" vertical="center" wrapText="1"/>
    </xf>
    <xf numFmtId="4" fontId="71" fillId="0" borderId="52" xfId="0" applyNumberFormat="1" applyFont="1" applyBorder="1" applyAlignment="1">
      <alignment horizontal="right" vertical="center" wrapText="1"/>
    </xf>
    <xf numFmtId="49" fontId="5" fillId="14" borderId="57" xfId="1" applyNumberFormat="1" applyFont="1" applyFill="1" applyBorder="1" applyAlignment="1">
      <alignment horizontal="center" vertical="center" wrapText="1"/>
    </xf>
    <xf numFmtId="4" fontId="10" fillId="0" borderId="0" xfId="245" applyNumberFormat="1" applyFont="1" applyFill="1"/>
    <xf numFmtId="4" fontId="71" fillId="0" borderId="0" xfId="245" applyNumberFormat="1" applyFont="1" applyFill="1"/>
    <xf numFmtId="0" fontId="8" fillId="0" borderId="52" xfId="1" applyFont="1" applyFill="1" applyBorder="1" applyAlignment="1">
      <alignment horizontal="center" vertical="center" wrapText="1"/>
    </xf>
    <xf numFmtId="0" fontId="8" fillId="0" borderId="52" xfId="2" applyFont="1" applyFill="1" applyBorder="1" applyAlignment="1">
      <alignment horizontal="left" vertical="center" wrapText="1"/>
    </xf>
    <xf numFmtId="0" fontId="5" fillId="0" borderId="52" xfId="2" applyFont="1" applyFill="1" applyBorder="1" applyAlignment="1">
      <alignment horizontal="center" vertical="center" wrapText="1"/>
    </xf>
    <xf numFmtId="49" fontId="8" fillId="14" borderId="57" xfId="1" applyNumberFormat="1" applyFont="1" applyFill="1" applyBorder="1" applyAlignment="1">
      <alignment horizontal="center" vertical="center" wrapText="1"/>
    </xf>
    <xf numFmtId="0" fontId="5" fillId="14" borderId="57" xfId="1" applyFont="1" applyFill="1" applyBorder="1" applyAlignment="1">
      <alignment horizontal="left" vertical="center" wrapText="1"/>
    </xf>
    <xf numFmtId="0" fontId="5" fillId="14" borderId="57" xfId="1" applyFont="1" applyFill="1" applyBorder="1" applyAlignment="1">
      <alignment horizontal="center" vertical="center" wrapText="1"/>
    </xf>
    <xf numFmtId="4" fontId="5" fillId="14" borderId="57" xfId="1" applyNumberFormat="1" applyFont="1" applyFill="1" applyBorder="1" applyAlignment="1">
      <alignment vertical="center" wrapText="1"/>
    </xf>
    <xf numFmtId="0" fontId="8" fillId="14" borderId="57" xfId="1" applyFont="1" applyFill="1" applyBorder="1" applyAlignment="1">
      <alignment horizontal="center" vertical="center" wrapText="1"/>
    </xf>
    <xf numFmtId="0" fontId="8" fillId="14" borderId="57" xfId="2" applyFont="1" applyFill="1" applyBorder="1" applyAlignment="1">
      <alignment horizontal="left" vertical="center" wrapText="1"/>
    </xf>
    <xf numFmtId="0" fontId="5" fillId="0" borderId="57" xfId="283" applyFont="1" applyFill="1" applyBorder="1" applyAlignment="1">
      <alignment horizontal="left" vertical="center" wrapText="1"/>
    </xf>
    <xf numFmtId="0" fontId="5" fillId="0" borderId="57" xfId="283" applyFont="1" applyFill="1" applyBorder="1" applyAlignment="1">
      <alignment horizontal="center" vertical="center" wrapText="1"/>
    </xf>
    <xf numFmtId="0" fontId="5" fillId="0" borderId="57" xfId="2" applyFont="1" applyFill="1" applyBorder="1" applyAlignment="1">
      <alignment horizontal="right" vertical="center" wrapText="1"/>
    </xf>
    <xf numFmtId="4" fontId="5" fillId="0" borderId="57" xfId="283" applyNumberFormat="1" applyFont="1" applyFill="1" applyBorder="1" applyAlignment="1">
      <alignment horizontal="right" vertical="center" wrapText="1"/>
    </xf>
    <xf numFmtId="4" fontId="5" fillId="0" borderId="57" xfId="283" applyNumberFormat="1" applyFont="1" applyFill="1" applyBorder="1" applyAlignment="1">
      <alignment horizontal="center" vertical="center" wrapText="1"/>
    </xf>
    <xf numFmtId="0" fontId="78" fillId="0" borderId="0" xfId="283" applyFont="1" applyAlignment="1">
      <alignment vertical="center"/>
    </xf>
    <xf numFmtId="4" fontId="10" fillId="0" borderId="0" xfId="245" applyNumberFormat="1" applyFont="1" applyFill="1" applyBorder="1"/>
    <xf numFmtId="4" fontId="5" fillId="9" borderId="57" xfId="1" applyNumberFormat="1" applyFont="1" applyFill="1" applyBorder="1" applyAlignment="1">
      <alignment vertical="center" wrapText="1"/>
    </xf>
    <xf numFmtId="0" fontId="5" fillId="9" borderId="57" xfId="1" applyFont="1" applyFill="1" applyBorder="1" applyAlignment="1">
      <alignment horizontal="center" vertical="center" wrapText="1"/>
    </xf>
    <xf numFmtId="4" fontId="73" fillId="0" borderId="0" xfId="245" applyNumberFormat="1" applyFont="1" applyFill="1"/>
    <xf numFmtId="0" fontId="71" fillId="0" borderId="3" xfId="245" applyFont="1" applyBorder="1" applyAlignment="1">
      <alignment horizontal="center" vertical="center"/>
    </xf>
    <xf numFmtId="0" fontId="71" fillId="0" borderId="5" xfId="245" applyFont="1" applyBorder="1" applyAlignment="1">
      <alignment horizontal="center" vertical="center"/>
    </xf>
    <xf numFmtId="0" fontId="71" fillId="0" borderId="5" xfId="0" applyFont="1" applyFill="1" applyBorder="1" applyAlignment="1">
      <alignment horizontal="center" vertical="center" wrapText="1"/>
    </xf>
    <xf numFmtId="0" fontId="5" fillId="15" borderId="57" xfId="1" applyFont="1" applyFill="1" applyBorder="1" applyAlignment="1">
      <alignment horizontal="left" vertical="center" wrapText="1"/>
    </xf>
    <xf numFmtId="0" fontId="5" fillId="15" borderId="57" xfId="1" applyFont="1" applyFill="1" applyBorder="1" applyAlignment="1">
      <alignment horizontal="center" vertical="center" wrapText="1"/>
    </xf>
    <xf numFmtId="4" fontId="5" fillId="15" borderId="57" xfId="1" applyNumberFormat="1" applyFont="1" applyFill="1" applyBorder="1" applyAlignment="1">
      <alignment vertical="center" wrapText="1"/>
    </xf>
    <xf numFmtId="0" fontId="8" fillId="15" borderId="57" xfId="1" applyFont="1" applyFill="1" applyBorder="1" applyAlignment="1">
      <alignment horizontal="center" vertical="center" wrapText="1"/>
    </xf>
    <xf numFmtId="0" fontId="8" fillId="15" borderId="57" xfId="2" applyFont="1" applyFill="1" applyBorder="1" applyAlignment="1">
      <alignment horizontal="left" vertical="center" wrapText="1"/>
    </xf>
    <xf numFmtId="49" fontId="94" fillId="15" borderId="57" xfId="1" applyNumberFormat="1" applyFont="1" applyFill="1" applyBorder="1" applyAlignment="1">
      <alignment horizontal="center" vertical="center" wrapText="1"/>
    </xf>
    <xf numFmtId="0" fontId="82" fillId="15" borderId="57" xfId="1" applyFont="1" applyFill="1" applyBorder="1" applyAlignment="1">
      <alignment horizontal="left" vertical="center" wrapText="1"/>
    </xf>
    <xf numFmtId="4" fontId="82" fillId="15" borderId="57" xfId="1" applyNumberFormat="1" applyFont="1" applyFill="1" applyBorder="1" applyAlignment="1">
      <alignment vertical="center" wrapText="1"/>
    </xf>
    <xf numFmtId="0" fontId="94" fillId="15" borderId="57" xfId="1" applyFont="1" applyFill="1" applyBorder="1" applyAlignment="1">
      <alignment horizontal="center" vertical="center" wrapText="1"/>
    </xf>
    <xf numFmtId="0" fontId="94" fillId="15" borderId="57" xfId="2" applyFont="1" applyFill="1" applyBorder="1" applyAlignment="1">
      <alignment horizontal="left" vertical="center" wrapText="1"/>
    </xf>
    <xf numFmtId="0" fontId="82" fillId="15" borderId="57" xfId="283" applyFont="1" applyFill="1" applyBorder="1" applyAlignment="1">
      <alignment vertical="center"/>
    </xf>
    <xf numFmtId="0" fontId="5" fillId="0" borderId="57" xfId="283" applyFont="1" applyFill="1" applyBorder="1" applyAlignment="1">
      <alignment vertical="center"/>
    </xf>
    <xf numFmtId="0" fontId="78" fillId="0" borderId="0" xfId="283" applyFont="1" applyFill="1" applyAlignment="1">
      <alignment vertical="center"/>
    </xf>
    <xf numFmtId="0" fontId="5" fillId="0" borderId="57" xfId="283" applyFont="1" applyBorder="1" applyAlignment="1">
      <alignment vertical="center"/>
    </xf>
    <xf numFmtId="0" fontId="5" fillId="0" borderId="57" xfId="283" applyFont="1" applyBorder="1" applyAlignment="1">
      <alignment horizontal="center" vertical="center"/>
    </xf>
    <xf numFmtId="0" fontId="5" fillId="0" borderId="57" xfId="283" applyFont="1" applyBorder="1" applyAlignment="1">
      <alignment horizontal="left" vertical="center" wrapText="1"/>
    </xf>
    <xf numFmtId="4" fontId="5" fillId="0" borderId="57" xfId="283" applyNumberFormat="1" applyFont="1" applyBorder="1" applyAlignment="1">
      <alignment vertical="center"/>
    </xf>
    <xf numFmtId="4" fontId="8" fillId="9" borderId="57" xfId="1" applyNumberFormat="1" applyFont="1" applyFill="1" applyBorder="1" applyAlignment="1">
      <alignment vertical="center" wrapText="1"/>
    </xf>
    <xf numFmtId="0" fontId="5" fillId="14" borderId="57" xfId="0" applyFont="1" applyFill="1" applyBorder="1" applyAlignment="1">
      <alignment horizontal="center" vertical="center"/>
    </xf>
    <xf numFmtId="4" fontId="5" fillId="14" borderId="57" xfId="0" applyNumberFormat="1" applyFont="1" applyFill="1" applyBorder="1" applyAlignment="1">
      <alignment vertical="center"/>
    </xf>
    <xf numFmtId="0" fontId="5" fillId="14" borderId="57" xfId="0" applyFont="1" applyFill="1" applyBorder="1" applyAlignment="1">
      <alignment vertical="center" wrapText="1"/>
    </xf>
    <xf numFmtId="0" fontId="5" fillId="14" borderId="57" xfId="0" applyFont="1" applyFill="1" applyBorder="1" applyAlignment="1">
      <alignment horizontal="center" vertical="center" wrapText="1"/>
    </xf>
    <xf numFmtId="0" fontId="8" fillId="14" borderId="0" xfId="0" applyFont="1" applyFill="1" applyAlignment="1">
      <alignment vertical="center"/>
    </xf>
    <xf numFmtId="0" fontId="90" fillId="14" borderId="0" xfId="0" applyFont="1" applyFill="1" applyAlignment="1">
      <alignment vertical="center"/>
    </xf>
    <xf numFmtId="0" fontId="82" fillId="15" borderId="57" xfId="0" applyFont="1" applyFill="1" applyBorder="1" applyAlignment="1">
      <alignment horizontal="left" vertical="center" wrapText="1"/>
    </xf>
    <xf numFmtId="0" fontId="82" fillId="15" borderId="57" xfId="0" applyFont="1" applyFill="1" applyBorder="1" applyAlignment="1">
      <alignment horizontal="center" vertical="center"/>
    </xf>
    <xf numFmtId="4" fontId="82" fillId="15" borderId="57" xfId="0" applyNumberFormat="1" applyFont="1" applyFill="1" applyBorder="1" applyAlignment="1">
      <alignment vertical="center"/>
    </xf>
    <xf numFmtId="0" fontId="82" fillId="15" borderId="57" xfId="0" applyFont="1" applyFill="1" applyBorder="1" applyAlignment="1">
      <alignment vertical="center" wrapText="1"/>
    </xf>
    <xf numFmtId="0" fontId="82" fillId="15" borderId="57" xfId="0" applyFont="1" applyFill="1" applyBorder="1" applyAlignment="1">
      <alignment horizontal="center" vertical="center" wrapText="1"/>
    </xf>
    <xf numFmtId="0" fontId="8" fillId="9" borderId="40" xfId="1" applyFont="1" applyFill="1" applyBorder="1" applyAlignment="1">
      <alignment horizontal="center" vertical="center" wrapText="1"/>
    </xf>
    <xf numFmtId="0" fontId="5" fillId="0" borderId="63" xfId="283" applyFont="1" applyBorder="1" applyAlignment="1">
      <alignment vertical="center" wrapText="1"/>
    </xf>
    <xf numFmtId="0" fontId="82" fillId="15" borderId="63" xfId="283" applyFont="1" applyFill="1" applyBorder="1" applyAlignment="1">
      <alignment vertical="center" wrapText="1"/>
    </xf>
    <xf numFmtId="0" fontId="5" fillId="0" borderId="63" xfId="283" applyFont="1" applyFill="1" applyBorder="1" applyAlignment="1">
      <alignment vertical="center" wrapText="1"/>
    </xf>
    <xf numFmtId="0" fontId="5" fillId="9" borderId="63" xfId="283" applyFont="1" applyFill="1" applyBorder="1" applyAlignment="1">
      <alignment vertical="center" wrapText="1"/>
    </xf>
    <xf numFmtId="0" fontId="5" fillId="15" borderId="63" xfId="283" applyFont="1" applyFill="1" applyBorder="1" applyAlignment="1">
      <alignment vertical="center" wrapText="1"/>
    </xf>
    <xf numFmtId="0" fontId="5" fillId="14" borderId="63" xfId="283" applyFont="1" applyFill="1" applyBorder="1" applyAlignment="1">
      <alignment vertical="center" wrapText="1"/>
    </xf>
    <xf numFmtId="0" fontId="8" fillId="9" borderId="63" xfId="283" applyFont="1" applyFill="1" applyBorder="1" applyAlignment="1">
      <alignment vertical="center" wrapText="1"/>
    </xf>
    <xf numFmtId="0" fontId="5" fillId="0" borderId="63" xfId="0" applyFont="1" applyFill="1" applyBorder="1" applyAlignment="1">
      <alignment vertical="center" wrapText="1"/>
    </xf>
    <xf numFmtId="0" fontId="82" fillId="15" borderId="63" xfId="0" applyFont="1" applyFill="1" applyBorder="1" applyAlignment="1">
      <alignment vertical="center" wrapText="1"/>
    </xf>
    <xf numFmtId="0" fontId="5" fillId="0" borderId="63" xfId="249" applyFont="1" applyFill="1" applyBorder="1" applyAlignment="1">
      <alignment vertical="center" wrapText="1"/>
    </xf>
    <xf numFmtId="0" fontId="5" fillId="0" borderId="63" xfId="284" applyFont="1" applyFill="1" applyBorder="1" applyAlignment="1">
      <alignment vertical="center" wrapText="1"/>
    </xf>
    <xf numFmtId="0" fontId="5" fillId="0" borderId="63" xfId="247" applyFont="1" applyFill="1" applyBorder="1" applyAlignment="1">
      <alignment vertical="center"/>
    </xf>
    <xf numFmtId="0" fontId="71" fillId="0" borderId="57" xfId="245" applyNumberFormat="1" applyFont="1" applyFill="1" applyBorder="1" applyAlignment="1">
      <alignment horizontal="center" vertical="center" wrapText="1"/>
    </xf>
    <xf numFmtId="0" fontId="5" fillId="9" borderId="57" xfId="283" applyFont="1" applyFill="1" applyBorder="1" applyAlignment="1">
      <alignment vertical="center"/>
    </xf>
    <xf numFmtId="0" fontId="5" fillId="14" borderId="57" xfId="283" applyFont="1" applyFill="1" applyBorder="1" applyAlignment="1">
      <alignment horizontal="center" vertical="center" wrapText="1"/>
    </xf>
    <xf numFmtId="0" fontId="78" fillId="14" borderId="0" xfId="283" applyFont="1" applyFill="1" applyAlignment="1">
      <alignment vertical="center"/>
    </xf>
    <xf numFmtId="0" fontId="8" fillId="9" borderId="57" xfId="283" applyFont="1" applyFill="1" applyBorder="1" applyAlignment="1">
      <alignment vertical="center"/>
    </xf>
    <xf numFmtId="0" fontId="5" fillId="0" borderId="57" xfId="283" applyFont="1" applyBorder="1" applyAlignment="1">
      <alignment vertical="center" wrapText="1"/>
    </xf>
    <xf numFmtId="0" fontId="5" fillId="0" borderId="57" xfId="283" applyFont="1" applyBorder="1" applyAlignment="1">
      <alignment horizontal="left" vertical="center"/>
    </xf>
    <xf numFmtId="0" fontId="82" fillId="15" borderId="57" xfId="283" applyFont="1" applyFill="1" applyBorder="1" applyAlignment="1">
      <alignment vertical="center" wrapText="1"/>
    </xf>
    <xf numFmtId="0" fontId="82" fillId="15" borderId="57" xfId="283" applyFont="1" applyFill="1" applyBorder="1" applyAlignment="1">
      <alignment horizontal="center" vertical="center"/>
    </xf>
    <xf numFmtId="4" fontId="82" fillId="15" borderId="57" xfId="283" applyNumberFormat="1" applyFont="1" applyFill="1" applyBorder="1" applyAlignment="1">
      <alignment vertical="center"/>
    </xf>
    <xf numFmtId="0" fontId="82" fillId="15" borderId="57" xfId="283" applyFont="1" applyFill="1" applyBorder="1" applyAlignment="1">
      <alignment horizontal="left" vertical="center"/>
    </xf>
    <xf numFmtId="0" fontId="100" fillId="0" borderId="0" xfId="283" applyFont="1" applyAlignment="1">
      <alignment vertical="center"/>
    </xf>
    <xf numFmtId="0" fontId="5" fillId="9" borderId="57" xfId="283" applyFont="1" applyFill="1" applyBorder="1" applyAlignment="1">
      <alignment vertical="center" wrapText="1"/>
    </xf>
    <xf numFmtId="0" fontId="82" fillId="15" borderId="57" xfId="283" applyFont="1" applyFill="1" applyBorder="1" applyAlignment="1">
      <alignment horizontal="left" vertical="center" wrapText="1"/>
    </xf>
    <xf numFmtId="0" fontId="8" fillId="0" borderId="49" xfId="283" applyFont="1" applyBorder="1" applyAlignment="1">
      <alignment vertical="center"/>
    </xf>
    <xf numFmtId="0" fontId="5" fillId="0" borderId="0" xfId="283" applyFont="1" applyAlignment="1">
      <alignment vertical="center"/>
    </xf>
    <xf numFmtId="4" fontId="78" fillId="0" borderId="0" xfId="283" applyNumberFormat="1" applyFont="1" applyAlignment="1">
      <alignment vertical="center"/>
    </xf>
    <xf numFmtId="0" fontId="78" fillId="0" borderId="0" xfId="283" applyFont="1" applyAlignment="1">
      <alignment horizontal="left" vertical="center"/>
    </xf>
    <xf numFmtId="49" fontId="82" fillId="15" borderId="57" xfId="1" applyNumberFormat="1" applyFont="1" applyFill="1" applyBorder="1" applyAlignment="1">
      <alignment horizontal="center" vertical="center" wrapText="1"/>
    </xf>
    <xf numFmtId="49" fontId="5" fillId="15" borderId="57" xfId="1" applyNumberFormat="1" applyFont="1" applyFill="1" applyBorder="1" applyAlignment="1">
      <alignment horizontal="center" vertical="center" wrapText="1"/>
    </xf>
    <xf numFmtId="4" fontId="5" fillId="0" borderId="57" xfId="11" applyNumberFormat="1" applyFont="1" applyFill="1" applyBorder="1" applyAlignment="1">
      <alignment vertical="center" wrapText="1"/>
    </xf>
    <xf numFmtId="0" fontId="8" fillId="0" borderId="43"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10" fillId="0" borderId="7" xfId="0" applyFont="1" applyBorder="1" applyAlignment="1">
      <alignment horizontal="left" vertical="center" wrapText="1"/>
    </xf>
    <xf numFmtId="3" fontId="5" fillId="0" borderId="57" xfId="0" applyNumberFormat="1" applyFont="1" applyFill="1" applyBorder="1" applyAlignment="1">
      <alignment vertical="center" wrapText="1"/>
    </xf>
    <xf numFmtId="2" fontId="5" fillId="0" borderId="57" xfId="0" applyNumberFormat="1" applyFont="1" applyFill="1" applyBorder="1" applyAlignment="1">
      <alignment vertical="center" wrapText="1"/>
    </xf>
    <xf numFmtId="0" fontId="5" fillId="14" borderId="57" xfId="0" applyFont="1" applyFill="1" applyBorder="1" applyAlignment="1">
      <alignment horizontal="left" vertical="center" wrapText="1"/>
    </xf>
    <xf numFmtId="0" fontId="5" fillId="0" borderId="57" xfId="0" applyFont="1" applyBorder="1" applyAlignment="1">
      <alignment horizontal="left" vertical="center"/>
    </xf>
    <xf numFmtId="0" fontId="78" fillId="0" borderId="57" xfId="248" applyNumberFormat="1" applyFont="1" applyBorder="1" applyAlignment="1">
      <alignment vertical="center" wrapText="1"/>
    </xf>
    <xf numFmtId="4" fontId="78" fillId="0" borderId="57" xfId="248" applyNumberFormat="1" applyFont="1" applyBorder="1" applyAlignment="1">
      <alignment vertical="center"/>
    </xf>
    <xf numFmtId="0" fontId="78" fillId="0" borderId="57" xfId="248" applyFont="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Alignment="1">
      <alignment vertical="center"/>
    </xf>
    <xf numFmtId="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204" fontId="5" fillId="0" borderId="0" xfId="0" applyNumberFormat="1" applyFont="1" applyFill="1" applyBorder="1" applyAlignment="1">
      <alignment vertical="center"/>
    </xf>
    <xf numFmtId="204" fontId="8" fillId="0" borderId="0" xfId="0" applyNumberFormat="1" applyFont="1" applyFill="1" applyBorder="1" applyAlignment="1">
      <alignment horizontal="center" vertical="center"/>
    </xf>
    <xf numFmtId="204" fontId="8" fillId="0" borderId="0" xfId="0" applyNumberFormat="1" applyFont="1" applyFill="1" applyAlignment="1">
      <alignment horizontal="center" vertical="center"/>
    </xf>
    <xf numFmtId="204" fontId="5" fillId="0" borderId="0" xfId="0" applyNumberFormat="1" applyFont="1" applyFill="1" applyAlignment="1">
      <alignment vertical="center"/>
    </xf>
    <xf numFmtId="204" fontId="5" fillId="0" borderId="57" xfId="0" applyNumberFormat="1" applyFont="1" applyFill="1" applyBorder="1" applyAlignment="1">
      <alignment horizontal="justify" vertical="center" wrapText="1"/>
    </xf>
    <xf numFmtId="3" fontId="5" fillId="0" borderId="57" xfId="0" applyNumberFormat="1" applyFont="1" applyFill="1" applyBorder="1" applyAlignment="1">
      <alignment horizontal="right" vertical="center" wrapText="1"/>
    </xf>
    <xf numFmtId="3" fontId="5" fillId="0" borderId="57" xfId="0" applyNumberFormat="1" applyFont="1" applyFill="1" applyBorder="1" applyAlignment="1">
      <alignment vertical="center"/>
    </xf>
    <xf numFmtId="204" fontId="82" fillId="0" borderId="0" xfId="0" applyNumberFormat="1" applyFont="1" applyFill="1" applyAlignment="1">
      <alignment vertical="center"/>
    </xf>
    <xf numFmtId="3" fontId="8" fillId="0" borderId="57" xfId="0" applyNumberFormat="1" applyFont="1" applyFill="1" applyBorder="1" applyAlignment="1">
      <alignment vertical="center"/>
    </xf>
    <xf numFmtId="205" fontId="5" fillId="0" borderId="0" xfId="0" applyNumberFormat="1" applyFont="1" applyFill="1" applyBorder="1" applyAlignment="1">
      <alignment horizontal="justify"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204" fontId="8" fillId="0" borderId="0" xfId="0" applyNumberFormat="1" applyFont="1" applyFill="1" applyBorder="1" applyAlignment="1">
      <alignment vertical="center"/>
    </xf>
    <xf numFmtId="204" fontId="8" fillId="0" borderId="0" xfId="0" applyNumberFormat="1" applyFont="1" applyFill="1" applyAlignment="1">
      <alignment vertical="center"/>
    </xf>
    <xf numFmtId="3" fontId="10" fillId="0" borderId="7" xfId="0" applyNumberFormat="1" applyFont="1" applyBorder="1" applyAlignment="1">
      <alignment horizontal="right" vertical="center" wrapText="1"/>
    </xf>
    <xf numFmtId="3" fontId="8" fillId="0" borderId="0"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206" fontId="8" fillId="0" borderId="0" xfId="0" applyNumberFormat="1" applyFont="1" applyFill="1" applyBorder="1" applyAlignment="1">
      <alignment horizontal="center" vertical="center"/>
    </xf>
    <xf numFmtId="206" fontId="8" fillId="0" borderId="0" xfId="0" applyNumberFormat="1" applyFont="1" applyFill="1" applyAlignment="1">
      <alignment horizontal="center" vertical="center"/>
    </xf>
    <xf numFmtId="0" fontId="10" fillId="0" borderId="7" xfId="0" applyFont="1" applyBorder="1" applyAlignment="1">
      <alignment horizontal="left" vertical="center" wrapText="1"/>
    </xf>
    <xf numFmtId="0" fontId="8" fillId="0" borderId="0" xfId="0" applyFont="1" applyFill="1" applyBorder="1" applyAlignment="1">
      <alignment horizontal="center" vertical="center"/>
    </xf>
    <xf numFmtId="205" fontId="5" fillId="0" borderId="0" xfId="0" applyNumberFormat="1" applyFont="1" applyFill="1" applyAlignment="1">
      <alignment vertical="center"/>
    </xf>
    <xf numFmtId="0" fontId="71"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71" fillId="0" borderId="0" xfId="0" applyNumberFormat="1" applyFont="1" applyFill="1" applyBorder="1" applyAlignment="1">
      <alignment horizontal="left" vertical="center"/>
    </xf>
    <xf numFmtId="0" fontId="10" fillId="0" borderId="57" xfId="0" applyNumberFormat="1" applyFont="1" applyFill="1" applyBorder="1" applyAlignment="1">
      <alignment horizontal="left" vertical="center"/>
    </xf>
    <xf numFmtId="0" fontId="10" fillId="0" borderId="57" xfId="0" applyFont="1" applyBorder="1" applyAlignment="1">
      <alignment horizontal="left" vertical="center" wrapText="1"/>
    </xf>
    <xf numFmtId="0" fontId="10" fillId="0" borderId="57" xfId="0" applyNumberFormat="1" applyFont="1" applyFill="1" applyBorder="1" applyAlignment="1">
      <alignment horizontal="left" vertical="center" wrapText="1"/>
    </xf>
    <xf numFmtId="0" fontId="71" fillId="0" borderId="57" xfId="0" applyNumberFormat="1" applyFont="1" applyFill="1" applyBorder="1" applyAlignment="1">
      <alignment horizontal="left" vertical="center"/>
    </xf>
    <xf numFmtId="0" fontId="8" fillId="0" borderId="49" xfId="283" applyFont="1" applyBorder="1" applyAlignment="1">
      <alignment horizontal="left" vertical="center"/>
    </xf>
    <xf numFmtId="49" fontId="106" fillId="0" borderId="57" xfId="1" applyNumberFormat="1" applyFont="1" applyFill="1" applyBorder="1" applyAlignment="1">
      <alignment horizontal="center" vertical="center" wrapText="1"/>
    </xf>
    <xf numFmtId="0" fontId="106" fillId="0" borderId="57" xfId="1" applyFont="1" applyFill="1" applyBorder="1" applyAlignment="1">
      <alignment horizontal="left" vertical="center" wrapText="1"/>
    </xf>
    <xf numFmtId="0" fontId="106" fillId="0" borderId="57" xfId="1" applyFont="1" applyFill="1" applyBorder="1" applyAlignment="1">
      <alignment horizontal="center" vertical="center" wrapText="1"/>
    </xf>
    <xf numFmtId="4" fontId="106" fillId="0" borderId="57" xfId="1" applyNumberFormat="1" applyFont="1" applyFill="1" applyBorder="1" applyAlignment="1">
      <alignment vertical="center" wrapText="1"/>
    </xf>
    <xf numFmtId="0" fontId="106" fillId="0" borderId="63" xfId="283" applyFont="1" applyBorder="1" applyAlignment="1">
      <alignment vertical="center" wrapText="1"/>
    </xf>
    <xf numFmtId="0" fontId="107" fillId="0" borderId="57" xfId="1" applyFont="1" applyFill="1" applyBorder="1" applyAlignment="1">
      <alignment horizontal="center" vertical="center" wrapText="1"/>
    </xf>
    <xf numFmtId="0" fontId="107" fillId="0" borderId="57" xfId="2" applyFont="1" applyFill="1" applyBorder="1" applyAlignment="1">
      <alignment horizontal="left" vertical="center" wrapText="1"/>
    </xf>
    <xf numFmtId="0" fontId="8" fillId="9" borderId="52" xfId="1" applyFont="1" applyFill="1" applyBorder="1" applyAlignment="1">
      <alignment horizontal="left" vertical="center" wrapText="1"/>
    </xf>
    <xf numFmtId="0" fontId="8" fillId="9" borderId="52" xfId="1" applyFont="1" applyFill="1" applyBorder="1" applyAlignment="1">
      <alignment horizontal="center" vertical="center" wrapText="1"/>
    </xf>
    <xf numFmtId="4" fontId="8" fillId="9" borderId="52" xfId="1" applyNumberFormat="1" applyFont="1" applyFill="1" applyBorder="1" applyAlignment="1">
      <alignment vertical="center" wrapText="1"/>
    </xf>
    <xf numFmtId="0" fontId="8" fillId="9" borderId="62" xfId="1" applyFont="1" applyFill="1" applyBorder="1" applyAlignment="1">
      <alignment horizontal="center" vertical="center" wrapText="1"/>
    </xf>
    <xf numFmtId="0" fontId="8" fillId="9" borderId="52" xfId="2" applyFont="1" applyFill="1" applyBorder="1" applyAlignment="1">
      <alignment horizontal="left" vertical="center" wrapText="1"/>
    </xf>
    <xf numFmtId="0" fontId="8" fillId="9" borderId="62" xfId="1" applyFont="1" applyFill="1" applyBorder="1" applyAlignment="1">
      <alignment horizontal="left" vertical="center" wrapText="1"/>
    </xf>
    <xf numFmtId="0" fontId="5" fillId="9" borderId="52" xfId="1" applyFont="1" applyFill="1" applyBorder="1" applyAlignment="1">
      <alignment horizontal="left" vertical="center" wrapText="1"/>
    </xf>
    <xf numFmtId="49" fontId="5" fillId="0" borderId="52" xfId="1" applyNumberFormat="1" applyFont="1" applyFill="1" applyBorder="1" applyAlignment="1">
      <alignment horizontal="center" vertical="center" wrapText="1"/>
    </xf>
    <xf numFmtId="0" fontId="5" fillId="0" borderId="52" xfId="1" applyFont="1" applyFill="1" applyBorder="1" applyAlignment="1">
      <alignment horizontal="left" vertical="center" wrapText="1"/>
    </xf>
    <xf numFmtId="0" fontId="5" fillId="0" borderId="62" xfId="283" applyFont="1" applyFill="1" applyBorder="1" applyAlignment="1">
      <alignment vertical="center" wrapText="1"/>
    </xf>
    <xf numFmtId="0" fontId="8" fillId="9" borderId="52" xfId="1" applyFont="1" applyFill="1" applyBorder="1" applyAlignment="1">
      <alignment vertical="center" wrapText="1"/>
    </xf>
    <xf numFmtId="0" fontId="5" fillId="0" borderId="52" xfId="1" applyFont="1" applyFill="1" applyBorder="1" applyAlignment="1">
      <alignment vertical="center" wrapText="1"/>
    </xf>
    <xf numFmtId="0" fontId="5" fillId="0" borderId="57" xfId="283" applyFont="1" applyFill="1" applyBorder="1" applyAlignment="1">
      <alignment vertical="center" wrapText="1"/>
    </xf>
    <xf numFmtId="0" fontId="5" fillId="15" borderId="57" xfId="283" applyFont="1" applyFill="1" applyBorder="1" applyAlignment="1">
      <alignment vertical="center" wrapText="1"/>
    </xf>
    <xf numFmtId="0" fontId="5" fillId="14" borderId="57" xfId="283" applyFont="1" applyFill="1" applyBorder="1" applyAlignment="1">
      <alignment vertical="center" wrapText="1"/>
    </xf>
    <xf numFmtId="0" fontId="106" fillId="14" borderId="57" xfId="283" applyFont="1" applyFill="1" applyBorder="1" applyAlignment="1">
      <alignment vertical="center" wrapText="1"/>
    </xf>
    <xf numFmtId="49" fontId="8" fillId="19" borderId="6" xfId="1" applyNumberFormat="1" applyFont="1" applyFill="1" applyBorder="1" applyAlignment="1">
      <alignment horizontal="center" vertical="center" wrapText="1"/>
    </xf>
    <xf numFmtId="0" fontId="8" fillId="19" borderId="6" xfId="1" applyFont="1" applyFill="1" applyBorder="1" applyAlignment="1">
      <alignment horizontal="left" vertical="center" wrapText="1"/>
    </xf>
    <xf numFmtId="0" fontId="8" fillId="19" borderId="6" xfId="1" applyFont="1" applyFill="1" applyBorder="1" applyAlignment="1">
      <alignment horizontal="center" vertical="center" wrapText="1"/>
    </xf>
    <xf numFmtId="4" fontId="8" fillId="19" borderId="6" xfId="1" applyNumberFormat="1" applyFont="1" applyFill="1" applyBorder="1" applyAlignment="1">
      <alignment vertical="center" wrapText="1"/>
    </xf>
    <xf numFmtId="0" fontId="8" fillId="19" borderId="6" xfId="1" applyFont="1" applyFill="1" applyBorder="1" applyAlignment="1">
      <alignment vertical="center" wrapText="1"/>
    </xf>
    <xf numFmtId="49" fontId="8" fillId="19" borderId="57" xfId="1" applyNumberFormat="1" applyFont="1" applyFill="1" applyBorder="1" applyAlignment="1">
      <alignment horizontal="center" vertical="center" wrapText="1"/>
    </xf>
    <xf numFmtId="0" fontId="8" fillId="19" borderId="57" xfId="1" applyFont="1" applyFill="1" applyBorder="1" applyAlignment="1">
      <alignment horizontal="left" vertical="center" wrapText="1"/>
    </xf>
    <xf numFmtId="0" fontId="5" fillId="19" borderId="57" xfId="1" applyFont="1" applyFill="1" applyBorder="1" applyAlignment="1">
      <alignment horizontal="center" vertical="center" wrapText="1"/>
    </xf>
    <xf numFmtId="4" fontId="5" fillId="19" borderId="57" xfId="1" applyNumberFormat="1" applyFont="1" applyFill="1" applyBorder="1" applyAlignment="1">
      <alignment vertical="center" wrapText="1"/>
    </xf>
    <xf numFmtId="0" fontId="5" fillId="19" borderId="57" xfId="283" applyFont="1" applyFill="1" applyBorder="1" applyAlignment="1">
      <alignment vertical="center" wrapText="1"/>
    </xf>
    <xf numFmtId="0" fontId="8" fillId="19" borderId="57" xfId="1" applyFont="1" applyFill="1" applyBorder="1" applyAlignment="1">
      <alignment horizontal="center" vertical="center" wrapText="1"/>
    </xf>
    <xf numFmtId="4" fontId="8" fillId="19" borderId="57" xfId="1" applyNumberFormat="1" applyFont="1" applyFill="1" applyBorder="1" applyAlignment="1">
      <alignment vertical="center" wrapText="1"/>
    </xf>
    <xf numFmtId="0" fontId="8" fillId="19" borderId="57" xfId="283" applyFont="1" applyFill="1" applyBorder="1" applyAlignment="1">
      <alignment vertical="center"/>
    </xf>
    <xf numFmtId="4" fontId="5" fillId="19" borderId="6" xfId="1" applyNumberFormat="1" applyFont="1" applyFill="1" applyBorder="1" applyAlignment="1">
      <alignment vertical="center" wrapText="1"/>
    </xf>
    <xf numFmtId="4" fontId="5" fillId="9" borderId="52" xfId="1" applyNumberFormat="1" applyFont="1" applyFill="1" applyBorder="1" applyAlignment="1">
      <alignment vertical="center" wrapText="1"/>
    </xf>
    <xf numFmtId="4" fontId="5" fillId="0" borderId="52" xfId="1" applyNumberFormat="1" applyFont="1" applyFill="1" applyBorder="1" applyAlignment="1">
      <alignment vertical="center" wrapText="1"/>
    </xf>
    <xf numFmtId="4" fontId="5" fillId="0" borderId="57" xfId="7" applyNumberFormat="1" applyFont="1" applyFill="1" applyBorder="1" applyAlignment="1">
      <alignment vertical="center" wrapText="1"/>
    </xf>
    <xf numFmtId="0" fontId="8" fillId="19" borderId="49" xfId="283" applyFont="1" applyFill="1" applyBorder="1" applyAlignment="1">
      <alignment vertical="center"/>
    </xf>
    <xf numFmtId="0" fontId="8" fillId="19" borderId="49" xfId="283" applyFont="1" applyFill="1" applyBorder="1" applyAlignment="1">
      <alignment vertical="center" wrapText="1" shrinkToFit="1"/>
    </xf>
    <xf numFmtId="0" fontId="8" fillId="19" borderId="49" xfId="1" applyFont="1" applyFill="1" applyBorder="1" applyAlignment="1">
      <alignment horizontal="center" vertical="center" wrapText="1"/>
    </xf>
    <xf numFmtId="4" fontId="8" fillId="19" borderId="49" xfId="1" applyNumberFormat="1" applyFont="1" applyFill="1" applyBorder="1" applyAlignment="1">
      <alignment vertical="center" wrapText="1"/>
    </xf>
    <xf numFmtId="4" fontId="8" fillId="19" borderId="49" xfId="283" applyNumberFormat="1" applyFont="1" applyFill="1" applyBorder="1" applyAlignment="1">
      <alignment vertical="center"/>
    </xf>
    <xf numFmtId="0" fontId="8" fillId="19" borderId="57" xfId="283" applyFont="1" applyFill="1" applyBorder="1" applyAlignment="1">
      <alignment horizontal="left" vertical="center" wrapText="1"/>
    </xf>
    <xf numFmtId="0" fontId="5" fillId="19" borderId="57" xfId="283" applyFont="1" applyFill="1" applyBorder="1" applyAlignment="1">
      <alignment horizontal="center" vertical="center"/>
    </xf>
    <xf numFmtId="4" fontId="5" fillId="19" borderId="57" xfId="283" applyNumberFormat="1" applyFont="1" applyFill="1" applyBorder="1" applyAlignment="1">
      <alignment vertical="center"/>
    </xf>
    <xf numFmtId="0" fontId="5" fillId="19" borderId="57" xfId="283" applyFont="1" applyFill="1" applyBorder="1" applyAlignment="1">
      <alignment vertical="center"/>
    </xf>
    <xf numFmtId="0" fontId="5" fillId="0" borderId="49" xfId="1" applyFont="1" applyFill="1" applyBorder="1" applyAlignment="1">
      <alignment horizontal="justify" vertical="center" wrapText="1"/>
    </xf>
    <xf numFmtId="0" fontId="8" fillId="0" borderId="43" xfId="2" applyFont="1" applyFill="1" applyBorder="1" applyAlignment="1">
      <alignment horizontal="center" vertical="center" wrapText="1"/>
    </xf>
    <xf numFmtId="0" fontId="8" fillId="0" borderId="43" xfId="1" applyFont="1" applyFill="1" applyBorder="1" applyAlignment="1">
      <alignment horizontal="center" vertical="center" wrapText="1"/>
    </xf>
    <xf numFmtId="2" fontId="90" fillId="0" borderId="53" xfId="0" applyNumberFormat="1" applyFont="1" applyBorder="1" applyAlignment="1">
      <alignment horizontal="right" vertical="center"/>
    </xf>
    <xf numFmtId="0" fontId="8" fillId="0" borderId="43" xfId="2" applyFont="1" applyFill="1" applyBorder="1" applyAlignment="1">
      <alignment horizontal="center" vertical="center" wrapText="1"/>
    </xf>
    <xf numFmtId="0" fontId="8" fillId="0" borderId="43" xfId="1" applyFont="1" applyFill="1" applyBorder="1" applyAlignment="1">
      <alignment horizontal="center" vertical="center" wrapText="1"/>
    </xf>
    <xf numFmtId="0" fontId="7" fillId="0" borderId="0" xfId="1" applyFont="1" applyFill="1" applyBorder="1" applyAlignment="1">
      <alignment horizontal="center" vertical="center" wrapText="1"/>
    </xf>
    <xf numFmtId="4" fontId="5" fillId="0" borderId="0" xfId="2" applyNumberFormat="1" applyFont="1" applyFill="1" applyAlignment="1">
      <alignment vertical="center" wrapText="1"/>
    </xf>
    <xf numFmtId="2" fontId="8" fillId="0" borderId="0" xfId="2" applyNumberFormat="1" applyFont="1" applyFill="1" applyAlignment="1">
      <alignment vertical="center" wrapText="1"/>
    </xf>
    <xf numFmtId="4" fontId="5" fillId="0" borderId="52" xfId="2" applyNumberFormat="1" applyFont="1" applyFill="1" applyBorder="1" applyAlignment="1">
      <alignment horizontal="right" vertical="center" wrapText="1"/>
    </xf>
    <xf numFmtId="0" fontId="10" fillId="0" borderId="7" xfId="0" applyFont="1" applyBorder="1" applyAlignment="1">
      <alignment horizontal="left" vertical="center" wrapText="1"/>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56" xfId="0" applyFont="1" applyBorder="1" applyAlignment="1">
      <alignment horizontal="left" vertical="center" wrapText="1"/>
    </xf>
    <xf numFmtId="0" fontId="10" fillId="0" borderId="51" xfId="0" applyFont="1" applyBorder="1" applyAlignment="1">
      <alignment horizontal="left" vertical="center" wrapText="1"/>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10" fillId="0" borderId="51" xfId="182" applyFont="1" applyBorder="1" applyAlignment="1">
      <alignment horizontal="left" vertical="center" wrapText="1"/>
    </xf>
    <xf numFmtId="0" fontId="10" fillId="0" borderId="53" xfId="182" applyFont="1" applyBorder="1" applyAlignment="1">
      <alignment horizontal="left" vertical="center" wrapText="1"/>
    </xf>
    <xf numFmtId="0" fontId="10" fillId="0" borderId="54" xfId="182" applyFont="1" applyBorder="1" applyAlignment="1">
      <alignment horizontal="left" vertical="center" wrapText="1"/>
    </xf>
    <xf numFmtId="0" fontId="68" fillId="0" borderId="20" xfId="182" applyFont="1" applyBorder="1" applyAlignment="1">
      <alignment horizontal="center"/>
    </xf>
    <xf numFmtId="0" fontId="68" fillId="0" borderId="21" xfId="182" applyFont="1" applyBorder="1" applyAlignment="1">
      <alignment horizontal="center"/>
    </xf>
    <xf numFmtId="0" fontId="68" fillId="0" borderId="22" xfId="182" applyFont="1" applyBorder="1" applyAlignment="1">
      <alignment horizontal="center"/>
    </xf>
    <xf numFmtId="0" fontId="68" fillId="0" borderId="23" xfId="182" applyFont="1" applyBorder="1" applyAlignment="1">
      <alignment horizontal="center"/>
    </xf>
    <xf numFmtId="0" fontId="68" fillId="0" borderId="0" xfId="182" applyFont="1" applyBorder="1" applyAlignment="1">
      <alignment horizontal="center"/>
    </xf>
    <xf numFmtId="0" fontId="68" fillId="0" borderId="24" xfId="182" applyFont="1" applyBorder="1" applyAlignment="1">
      <alignment horizontal="center"/>
    </xf>
    <xf numFmtId="0" fontId="69" fillId="0" borderId="23" xfId="182" applyFont="1" applyBorder="1" applyAlignment="1">
      <alignment horizontal="center"/>
    </xf>
    <xf numFmtId="0" fontId="69" fillId="0" borderId="0" xfId="182" applyFont="1" applyBorder="1" applyAlignment="1">
      <alignment horizontal="center"/>
    </xf>
    <xf numFmtId="0" fontId="69" fillId="0" borderId="24" xfId="182" applyFont="1" applyBorder="1" applyAlignment="1">
      <alignment horizontal="center"/>
    </xf>
    <xf numFmtId="0" fontId="70" fillId="0" borderId="23" xfId="182" applyFont="1" applyBorder="1" applyAlignment="1">
      <alignment horizontal="center"/>
    </xf>
    <xf numFmtId="0" fontId="70" fillId="0" borderId="0" xfId="182" applyFont="1" applyBorder="1" applyAlignment="1">
      <alignment horizontal="center"/>
    </xf>
    <xf numFmtId="0" fontId="70" fillId="0" borderId="24" xfId="182" applyFont="1" applyBorder="1" applyAlignment="1">
      <alignment horizontal="center"/>
    </xf>
    <xf numFmtId="0" fontId="8" fillId="0" borderId="23" xfId="182" applyFont="1" applyBorder="1" applyAlignment="1">
      <alignment horizontal="center" vertical="center" wrapText="1"/>
    </xf>
    <xf numFmtId="0" fontId="8" fillId="0" borderId="0" xfId="182" applyFont="1" applyBorder="1" applyAlignment="1">
      <alignment horizontal="center" vertical="center" wrapText="1"/>
    </xf>
    <xf numFmtId="0" fontId="8" fillId="0" borderId="24" xfId="182" applyFont="1" applyBorder="1" applyAlignment="1">
      <alignment horizontal="center" vertical="center" wrapText="1"/>
    </xf>
    <xf numFmtId="0" fontId="71" fillId="0" borderId="2" xfId="0" applyFont="1" applyBorder="1" applyAlignment="1">
      <alignment horizontal="center" vertical="center"/>
    </xf>
    <xf numFmtId="0" fontId="71" fillId="0" borderId="26" xfId="0" applyFont="1" applyBorder="1" applyAlignment="1">
      <alignment horizontal="center" vertical="center"/>
    </xf>
    <xf numFmtId="0" fontId="10" fillId="0" borderId="6" xfId="0" applyFont="1" applyBorder="1" applyAlignment="1">
      <alignment horizontal="left" vertical="center" wrapText="1"/>
    </xf>
    <xf numFmtId="0" fontId="10" fillId="0" borderId="28" xfId="0" applyFont="1" applyBorder="1" applyAlignment="1">
      <alignment horizontal="left" vertical="center" wrapText="1"/>
    </xf>
    <xf numFmtId="0" fontId="10" fillId="0" borderId="7" xfId="182" applyFont="1" applyBorder="1" applyAlignment="1">
      <alignment horizontal="left" vertical="center" wrapText="1"/>
    </xf>
    <xf numFmtId="0" fontId="10" fillId="0" borderId="30" xfId="182" applyFont="1" applyBorder="1" applyAlignment="1">
      <alignment horizontal="left" vertical="center" wrapText="1"/>
    </xf>
    <xf numFmtId="0" fontId="73" fillId="0" borderId="36" xfId="0" applyFont="1" applyBorder="1" applyAlignment="1">
      <alignment horizontal="left" wrapText="1"/>
    </xf>
    <xf numFmtId="0" fontId="73" fillId="0" borderId="36" xfId="0" applyFont="1" applyBorder="1" applyAlignment="1">
      <alignment horizontal="left"/>
    </xf>
    <xf numFmtId="0" fontId="71" fillId="0" borderId="0" xfId="0" applyFont="1" applyAlignment="1">
      <alignment horizontal="center"/>
    </xf>
    <xf numFmtId="0" fontId="71" fillId="0" borderId="3" xfId="0" applyFont="1" applyBorder="1" applyAlignment="1">
      <alignment horizontal="center" vertical="center"/>
    </xf>
    <xf numFmtId="0" fontId="71" fillId="0" borderId="5" xfId="0" applyFont="1" applyBorder="1" applyAlignment="1">
      <alignment horizontal="center" vertical="center"/>
    </xf>
    <xf numFmtId="0" fontId="71" fillId="0" borderId="3" xfId="0" applyFont="1" applyFill="1" applyBorder="1" applyAlignment="1">
      <alignment horizontal="center" vertical="center" wrapText="1"/>
    </xf>
    <xf numFmtId="0" fontId="71" fillId="0" borderId="5" xfId="0" applyFont="1" applyFill="1" applyBorder="1" applyAlignment="1">
      <alignment horizontal="center" vertical="center"/>
    </xf>
    <xf numFmtId="0" fontId="84" fillId="0" borderId="36" xfId="0" applyFont="1" applyBorder="1" applyAlignment="1">
      <alignment horizontal="left" vertical="center" wrapText="1"/>
    </xf>
    <xf numFmtId="0" fontId="84" fillId="0" borderId="48" xfId="0" applyFont="1" applyBorder="1" applyAlignment="1">
      <alignment horizontal="left" vertical="center" wrapText="1"/>
    </xf>
    <xf numFmtId="0" fontId="84" fillId="0" borderId="0" xfId="0" applyFont="1" applyAlignment="1">
      <alignment horizontal="left" vertical="center" wrapText="1"/>
    </xf>
    <xf numFmtId="0" fontId="71" fillId="0" borderId="1" xfId="0" applyFont="1" applyBorder="1" applyAlignment="1">
      <alignment horizontal="center"/>
    </xf>
    <xf numFmtId="0" fontId="71" fillId="0" borderId="16" xfId="0" applyFont="1" applyBorder="1" applyAlignment="1">
      <alignment horizontal="center" vertical="center"/>
    </xf>
    <xf numFmtId="0" fontId="71" fillId="0" borderId="14" xfId="0" applyFont="1" applyBorder="1" applyAlignment="1">
      <alignment horizontal="center" vertical="center"/>
    </xf>
    <xf numFmtId="0" fontId="71" fillId="0" borderId="12" xfId="0" applyFont="1" applyBorder="1" applyAlignment="1">
      <alignment horizontal="center" vertical="center"/>
    </xf>
    <xf numFmtId="0" fontId="71" fillId="0" borderId="4" xfId="0" applyFont="1" applyBorder="1" applyAlignment="1">
      <alignment horizontal="center" vertical="center"/>
    </xf>
    <xf numFmtId="0" fontId="71" fillId="0" borderId="16" xfId="0" applyFont="1" applyFill="1" applyBorder="1" applyAlignment="1">
      <alignment horizontal="center" vertical="center" wrapText="1"/>
    </xf>
    <xf numFmtId="0" fontId="71" fillId="0" borderId="5" xfId="0" applyFont="1" applyFill="1" applyBorder="1" applyAlignment="1">
      <alignment horizontal="center" vertical="center" wrapText="1"/>
    </xf>
    <xf numFmtId="0" fontId="71" fillId="0" borderId="0" xfId="0" applyFont="1" applyFill="1" applyBorder="1" applyAlignment="1">
      <alignment horizontal="left"/>
    </xf>
    <xf numFmtId="0" fontId="8" fillId="0" borderId="0" xfId="0" applyFont="1" applyAlignment="1">
      <alignment horizontal="center"/>
    </xf>
    <xf numFmtId="0" fontId="73" fillId="0" borderId="0" xfId="0" applyFont="1" applyBorder="1" applyAlignment="1">
      <alignment horizontal="right"/>
    </xf>
    <xf numFmtId="0" fontId="8" fillId="0" borderId="0" xfId="0" applyFont="1" applyAlignment="1">
      <alignment horizontal="center" vertical="center"/>
    </xf>
    <xf numFmtId="0" fontId="100" fillId="0" borderId="0" xfId="0" applyFont="1" applyBorder="1" applyAlignment="1">
      <alignment horizontal="right"/>
    </xf>
    <xf numFmtId="0" fontId="71" fillId="0" borderId="3" xfId="0" applyFont="1" applyBorder="1" applyAlignment="1">
      <alignment horizontal="center" vertical="center" wrapText="1"/>
    </xf>
    <xf numFmtId="0" fontId="71" fillId="0" borderId="5" xfId="0" applyFont="1" applyBorder="1" applyAlignment="1">
      <alignment horizontal="center" vertical="center" wrapText="1"/>
    </xf>
    <xf numFmtId="0" fontId="71" fillId="0" borderId="2" xfId="0" applyFont="1" applyBorder="1" applyAlignment="1">
      <alignment horizontal="center" vertical="center" wrapText="1"/>
    </xf>
    <xf numFmtId="0" fontId="82" fillId="0" borderId="0" xfId="0" applyFont="1" applyBorder="1" applyAlignment="1">
      <alignment horizontal="right"/>
    </xf>
    <xf numFmtId="0" fontId="71" fillId="0" borderId="3" xfId="0" applyFont="1" applyFill="1" applyBorder="1" applyAlignment="1">
      <alignment horizontal="center" vertical="center"/>
    </xf>
    <xf numFmtId="0" fontId="55" fillId="0" borderId="0" xfId="0" applyFont="1" applyAlignment="1">
      <alignment horizontal="center"/>
    </xf>
    <xf numFmtId="0" fontId="73" fillId="0" borderId="1" xfId="0" applyFont="1" applyBorder="1" applyAlignment="1">
      <alignment horizontal="right"/>
    </xf>
    <xf numFmtId="0" fontId="8" fillId="0" borderId="0" xfId="1" applyFont="1" applyFill="1" applyAlignment="1">
      <alignment horizontal="left" vertical="center" wrapText="1"/>
    </xf>
    <xf numFmtId="49" fontId="8" fillId="0" borderId="42" xfId="1" applyNumberFormat="1" applyFont="1" applyFill="1" applyBorder="1" applyAlignment="1">
      <alignment horizontal="center" vertical="center" wrapText="1"/>
    </xf>
    <xf numFmtId="49" fontId="8" fillId="0" borderId="43" xfId="1" applyNumberFormat="1" applyFont="1" applyFill="1" applyBorder="1" applyAlignment="1">
      <alignment horizontal="center" vertical="center" wrapText="1"/>
    </xf>
    <xf numFmtId="0" fontId="8" fillId="0" borderId="43"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42"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1" fillId="0" borderId="1" xfId="1" applyFont="1" applyFill="1" applyBorder="1" applyAlignment="1">
      <alignment horizontal="center" vertical="center" wrapText="1"/>
    </xf>
    <xf numFmtId="0" fontId="8" fillId="0" borderId="44" xfId="1" applyFont="1" applyFill="1" applyBorder="1" applyAlignment="1">
      <alignment horizontal="center" vertical="center" wrapText="1"/>
    </xf>
    <xf numFmtId="0" fontId="8" fillId="0" borderId="19" xfId="1" applyFont="1" applyFill="1" applyBorder="1" applyAlignment="1">
      <alignment horizontal="center" vertical="center" wrapText="1"/>
    </xf>
    <xf numFmtId="4" fontId="8" fillId="0" borderId="43" xfId="1" applyNumberFormat="1" applyFont="1" applyFill="1" applyBorder="1" applyAlignment="1">
      <alignment horizontal="center" vertical="center" wrapText="1"/>
    </xf>
    <xf numFmtId="4" fontId="8" fillId="0" borderId="16" xfId="1" applyNumberFormat="1" applyFont="1" applyFill="1" applyBorder="1" applyAlignment="1">
      <alignment horizontal="center" vertical="center" wrapText="1"/>
    </xf>
    <xf numFmtId="0" fontId="8" fillId="0" borderId="42" xfId="2" applyFont="1" applyFill="1" applyBorder="1" applyAlignment="1">
      <alignment horizontal="center" vertical="center" wrapText="1"/>
    </xf>
    <xf numFmtId="0" fontId="8" fillId="0" borderId="43" xfId="2" applyFont="1" applyFill="1" applyBorder="1" applyAlignment="1">
      <alignment horizontal="center" vertical="center" wrapText="1"/>
    </xf>
    <xf numFmtId="0" fontId="8" fillId="0" borderId="46" xfId="1" applyFont="1" applyFill="1" applyBorder="1" applyAlignment="1">
      <alignment horizontal="center" vertical="center" wrapText="1"/>
    </xf>
    <xf numFmtId="0" fontId="8" fillId="0" borderId="45" xfId="1" applyFont="1" applyFill="1" applyBorder="1" applyAlignment="1">
      <alignment horizontal="center" vertical="center" wrapText="1"/>
    </xf>
    <xf numFmtId="4" fontId="71" fillId="0" borderId="0" xfId="183" applyNumberFormat="1" applyFont="1" applyFill="1" applyAlignment="1">
      <alignment horizontal="left"/>
    </xf>
    <xf numFmtId="4" fontId="71" fillId="0" borderId="0" xfId="183" applyNumberFormat="1" applyFont="1" applyBorder="1" applyAlignment="1">
      <alignment horizontal="center"/>
    </xf>
    <xf numFmtId="4" fontId="71" fillId="0" borderId="0" xfId="183" applyNumberFormat="1" applyFont="1" applyAlignment="1">
      <alignment horizontal="center"/>
    </xf>
    <xf numFmtId="4" fontId="10" fillId="0" borderId="46" xfId="183" applyNumberFormat="1" applyFont="1" applyBorder="1" applyAlignment="1">
      <alignment horizontal="center"/>
    </xf>
    <xf numFmtId="4" fontId="10" fillId="0" borderId="47" xfId="183" applyNumberFormat="1" applyFont="1" applyBorder="1" applyAlignment="1">
      <alignment horizontal="center"/>
    </xf>
    <xf numFmtId="4" fontId="10" fillId="0" borderId="45" xfId="183" applyNumberFormat="1" applyFont="1" applyBorder="1" applyAlignment="1">
      <alignment horizontal="center"/>
    </xf>
    <xf numFmtId="0" fontId="8" fillId="0" borderId="0" xfId="0" applyFont="1" applyFill="1" applyBorder="1" applyAlignment="1">
      <alignment horizontal="center" vertical="center"/>
    </xf>
    <xf numFmtId="0" fontId="8" fillId="0" borderId="42" xfId="2" applyFont="1" applyFill="1" applyBorder="1" applyAlignment="1">
      <alignment horizontal="left" vertical="center" wrapText="1"/>
    </xf>
    <xf numFmtId="0" fontId="7" fillId="0" borderId="0" xfId="283" applyFont="1" applyAlignment="1">
      <alignment horizontal="center" vertical="center" wrapText="1"/>
    </xf>
    <xf numFmtId="0" fontId="7" fillId="0" borderId="1" xfId="283" applyFont="1" applyBorder="1" applyAlignment="1">
      <alignment horizontal="center" vertical="center"/>
    </xf>
    <xf numFmtId="4" fontId="8" fillId="0" borderId="42" xfId="1" applyNumberFormat="1" applyFont="1" applyFill="1" applyBorder="1" applyAlignment="1">
      <alignment horizontal="center" vertical="center" wrapText="1"/>
    </xf>
    <xf numFmtId="4" fontId="8" fillId="0" borderId="44" xfId="1" applyNumberFormat="1" applyFont="1" applyFill="1" applyBorder="1" applyAlignment="1">
      <alignment horizontal="center" vertical="center" wrapText="1"/>
    </xf>
    <xf numFmtId="4" fontId="8" fillId="0" borderId="58" xfId="1" applyNumberFormat="1" applyFont="1" applyFill="1" applyBorder="1" applyAlignment="1">
      <alignment horizontal="center" vertical="center" wrapText="1"/>
    </xf>
    <xf numFmtId="4" fontId="8" fillId="0" borderId="59" xfId="1" applyNumberFormat="1" applyFont="1" applyFill="1" applyBorder="1" applyAlignment="1">
      <alignment horizontal="center" vertical="center" wrapText="1"/>
    </xf>
    <xf numFmtId="4" fontId="8" fillId="0" borderId="60" xfId="1" applyNumberFormat="1" applyFont="1" applyFill="1" applyBorder="1" applyAlignment="1">
      <alignment horizontal="center" vertical="center" wrapText="1"/>
    </xf>
    <xf numFmtId="0" fontId="91" fillId="0" borderId="23" xfId="182" applyFont="1" applyBorder="1" applyAlignment="1">
      <alignment horizontal="center" vertical="center"/>
    </xf>
    <xf numFmtId="0" fontId="91" fillId="0" borderId="0" xfId="182" applyFont="1" applyBorder="1" applyAlignment="1">
      <alignment horizontal="center" vertical="center"/>
    </xf>
    <xf numFmtId="0" fontId="91" fillId="0" borderId="24" xfId="182" applyFont="1" applyBorder="1" applyAlignment="1">
      <alignment horizontal="center" vertical="center"/>
    </xf>
    <xf numFmtId="0" fontId="8" fillId="0" borderId="58" xfId="1" applyFont="1" applyFill="1" applyBorder="1" applyAlignment="1">
      <alignment horizontal="center" vertical="center" wrapText="1"/>
    </xf>
    <xf numFmtId="0" fontId="8" fillId="0" borderId="59" xfId="1" applyFont="1" applyFill="1" applyBorder="1" applyAlignment="1">
      <alignment horizontal="center" vertical="center" wrapText="1"/>
    </xf>
    <xf numFmtId="0" fontId="8" fillId="0" borderId="6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8" fillId="0" borderId="47" xfId="1" applyFont="1" applyFill="1" applyBorder="1" applyAlignment="1">
      <alignment horizontal="center" vertical="center" wrapText="1"/>
    </xf>
    <xf numFmtId="0" fontId="103" fillId="0" borderId="43" xfId="1" applyFont="1" applyFill="1" applyBorder="1" applyAlignment="1">
      <alignment horizontal="center" vertical="center" wrapText="1"/>
    </xf>
    <xf numFmtId="0" fontId="103" fillId="0" borderId="16"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71" fillId="0" borderId="0" xfId="245" applyFont="1" applyBorder="1" applyAlignment="1">
      <alignment horizontal="left"/>
    </xf>
    <xf numFmtId="0" fontId="7" fillId="0" borderId="0" xfId="245" applyFont="1" applyAlignment="1">
      <alignment horizontal="center"/>
    </xf>
    <xf numFmtId="0" fontId="71" fillId="0" borderId="3" xfId="245" applyFont="1" applyBorder="1" applyAlignment="1">
      <alignment horizontal="center" vertical="center"/>
    </xf>
    <xf numFmtId="0" fontId="71" fillId="0" borderId="5" xfId="245" applyFont="1" applyBorder="1" applyAlignment="1">
      <alignment horizontal="center" vertical="center"/>
    </xf>
    <xf numFmtId="0" fontId="71" fillId="0" borderId="3" xfId="245" applyFont="1" applyFill="1" applyBorder="1" applyAlignment="1">
      <alignment horizontal="center" vertical="center" wrapText="1"/>
    </xf>
    <xf numFmtId="0" fontId="71" fillId="0" borderId="5" xfId="245" applyFont="1" applyFill="1" applyBorder="1" applyAlignment="1">
      <alignment horizontal="center" vertical="center"/>
    </xf>
    <xf numFmtId="0" fontId="71" fillId="0" borderId="43" xfId="0" applyFont="1" applyFill="1" applyBorder="1" applyAlignment="1">
      <alignment horizontal="center" vertical="center" wrapText="1"/>
    </xf>
    <xf numFmtId="0" fontId="73" fillId="0" borderId="48" xfId="0" applyFont="1" applyBorder="1" applyAlignment="1">
      <alignment horizontal="left"/>
    </xf>
    <xf numFmtId="0" fontId="10" fillId="0" borderId="0" xfId="0" applyFont="1" applyAlignment="1">
      <alignment horizontal="center"/>
    </xf>
    <xf numFmtId="0" fontId="71" fillId="0" borderId="19" xfId="0" applyFont="1" applyBorder="1" applyAlignment="1">
      <alignment horizontal="center" vertical="center"/>
    </xf>
    <xf numFmtId="0" fontId="71" fillId="0" borderId="0" xfId="0" applyFont="1" applyBorder="1" applyAlignment="1">
      <alignment horizontal="center" vertical="center"/>
    </xf>
    <xf numFmtId="0" fontId="71" fillId="0" borderId="44" xfId="0" applyFont="1" applyBorder="1" applyAlignment="1">
      <alignment horizontal="center" vertical="center"/>
    </xf>
    <xf numFmtId="0" fontId="71" fillId="0" borderId="58" xfId="0" applyFont="1" applyBorder="1" applyAlignment="1">
      <alignment horizontal="center" vertical="center"/>
    </xf>
    <xf numFmtId="0" fontId="91" fillId="0" borderId="23" xfId="182" applyFont="1" applyBorder="1" applyAlignment="1">
      <alignment horizontal="center"/>
    </xf>
    <xf numFmtId="0" fontId="91" fillId="0" borderId="0" xfId="182" applyFont="1" applyBorder="1" applyAlignment="1">
      <alignment horizontal="center"/>
    </xf>
    <xf numFmtId="0" fontId="91" fillId="0" borderId="24" xfId="182" applyFont="1" applyBorder="1" applyAlignment="1">
      <alignment horizontal="center"/>
    </xf>
    <xf numFmtId="0" fontId="5" fillId="0" borderId="7" xfId="0" applyFont="1" applyBorder="1" applyAlignment="1">
      <alignment horizontal="left" vertical="center" wrapText="1"/>
    </xf>
    <xf numFmtId="0" fontId="5" fillId="0" borderId="30" xfId="0" applyFont="1" applyBorder="1" applyAlignment="1">
      <alignment horizontal="left" vertical="center" wrapText="1"/>
    </xf>
    <xf numFmtId="0" fontId="5" fillId="0" borderId="8" xfId="0" applyFont="1" applyBorder="1" applyAlignment="1">
      <alignment horizontal="left" vertical="center" wrapText="1"/>
    </xf>
    <xf numFmtId="0" fontId="5" fillId="0" borderId="32" xfId="0" applyFont="1" applyBorder="1" applyAlignment="1">
      <alignment horizontal="left" vertical="center" wrapText="1"/>
    </xf>
    <xf numFmtId="0" fontId="8" fillId="0" borderId="2" xfId="0" applyFont="1" applyBorder="1" applyAlignment="1">
      <alignment horizontal="center" vertical="center"/>
    </xf>
    <xf numFmtId="0" fontId="8" fillId="0" borderId="26" xfId="0" applyFont="1" applyBorder="1" applyAlignment="1">
      <alignment horizontal="center" vertical="center"/>
    </xf>
    <xf numFmtId="0" fontId="5" fillId="0" borderId="6" xfId="0" applyFont="1" applyBorder="1" applyAlignment="1">
      <alignment horizontal="left" vertical="center" wrapText="1"/>
    </xf>
    <xf numFmtId="0" fontId="5" fillId="0" borderId="28" xfId="0" applyFont="1" applyBorder="1" applyAlignment="1">
      <alignment horizontal="left" vertical="center" wrapText="1"/>
    </xf>
    <xf numFmtId="0" fontId="5" fillId="0" borderId="7" xfId="182" applyFont="1" applyBorder="1" applyAlignment="1">
      <alignment horizontal="left" vertical="center" wrapText="1"/>
    </xf>
    <xf numFmtId="0" fontId="5" fillId="0" borderId="30" xfId="182" applyFont="1" applyBorder="1" applyAlignment="1">
      <alignment horizontal="left" vertical="center" wrapText="1"/>
    </xf>
    <xf numFmtId="0" fontId="80" fillId="0" borderId="0" xfId="0" applyFont="1" applyAlignment="1">
      <alignment horizontal="center" vertical="center" wrapText="1"/>
    </xf>
  </cellXfs>
  <cellStyles count="285">
    <cellStyle name="          _x000d__x000a_shell=progman.exe_x000d__x000a_m" xfId="13"/>
    <cellStyle name="??" xfId="14"/>
    <cellStyle name="?? [0.00]_ Att. 1- Cover" xfId="15"/>
    <cellStyle name="?? [0]" xfId="16"/>
    <cellStyle name="???? [0.00]_BE-BQ" xfId="17"/>
    <cellStyle name="????_BE-BQ" xfId="18"/>
    <cellStyle name="???[0]_Book1" xfId="19"/>
    <cellStyle name="???_???" xfId="20"/>
    <cellStyle name="??[0]_BRE" xfId="21"/>
    <cellStyle name="??_ 97? ????(?)" xfId="22"/>
    <cellStyle name="•W?_Format" xfId="23"/>
    <cellStyle name="•W€_Format" xfId="24"/>
    <cellStyle name="•W_Format" xfId="25"/>
    <cellStyle name="1" xfId="26"/>
    <cellStyle name="1_Danh muc 2016" xfId="27"/>
    <cellStyle name="1_Danh muc KHSDD 2016_Di An" xfId="234"/>
    <cellStyle name="1_DMuc" xfId="28"/>
    <cellStyle name="2" xfId="29"/>
    <cellStyle name="3" xfId="30"/>
    <cellStyle name="4" xfId="31"/>
    <cellStyle name="6" xfId="32"/>
    <cellStyle name="ÅëÈ­ [0]_¿ì¹°Åë" xfId="33"/>
    <cellStyle name="AeE­ [0]_INQUIRY ¿µ¾÷AßAø " xfId="34"/>
    <cellStyle name="ÅëÈ­_¿ì¹°Åë" xfId="35"/>
    <cellStyle name="AeE­_INQUIRY ¿µ¾÷AßAø " xfId="36"/>
    <cellStyle name="ÄÞ¸¶ [0]_¿ì¹°Åë" xfId="37"/>
    <cellStyle name="AÞ¸¶ [0]_INQUIRY ¿?¾÷AßAø " xfId="38"/>
    <cellStyle name="ÄÞ¸¶_¿ì¹°Åë" xfId="39"/>
    <cellStyle name="AÞ¸¶_INQUIRY ¿?¾÷AßAø " xfId="40"/>
    <cellStyle name="Body" xfId="41"/>
    <cellStyle name="C?AØ_¿?¾÷CoE² " xfId="42"/>
    <cellStyle name="Ç¥ÁØ_#2(M17)_1" xfId="43"/>
    <cellStyle name="C￥AØ_¿μ¾÷CoE² " xfId="44"/>
    <cellStyle name="Calc Currency (0)" xfId="45"/>
    <cellStyle name="Calc Currency (2)" xfId="46"/>
    <cellStyle name="Calc Percent (0)" xfId="47"/>
    <cellStyle name="Calc Percent (1)" xfId="48"/>
    <cellStyle name="Calc Percent (2)" xfId="49"/>
    <cellStyle name="Calc Units (0)" xfId="50"/>
    <cellStyle name="Calc Units (1)" xfId="51"/>
    <cellStyle name="Calc Units (2)" xfId="52"/>
    <cellStyle name="category" xfId="53"/>
    <cellStyle name="CC1" xfId="54"/>
    <cellStyle name="CC2" xfId="55"/>
    <cellStyle name="chu" xfId="56"/>
    <cellStyle name="Comma [00]" xfId="57"/>
    <cellStyle name="Comma 10" xfId="244"/>
    <cellStyle name="Comma 10 2" xfId="250"/>
    <cellStyle name="Comma 2" xfId="58"/>
    <cellStyle name="Comma 2 2" xfId="220"/>
    <cellStyle name="Comma 3" xfId="3"/>
    <cellStyle name="Comma 3 2" xfId="11"/>
    <cellStyle name="Comma 3 2 2" xfId="235"/>
    <cellStyle name="Comma 3 2_Danh muc KHSDD 2016_Di An" xfId="236"/>
    <cellStyle name="Comma 3_Danh muc KHSDD 2016_Di An" xfId="237"/>
    <cellStyle name="Comma 4" xfId="59"/>
    <cellStyle name="Comma 5" xfId="215"/>
    <cellStyle name="Comma0" xfId="60"/>
    <cellStyle name="Currency [00]" xfId="61"/>
    <cellStyle name="Currency0" xfId="62"/>
    <cellStyle name="Date" xfId="63"/>
    <cellStyle name="Date Short" xfId="64"/>
    <cellStyle name="date1" xfId="65"/>
    <cellStyle name="DATEvan" xfId="66"/>
    <cellStyle name="Dezimal [0]_ALLE_ITEMS_280800_EV_NL" xfId="67"/>
    <cellStyle name="Dezimal_AKE_100N" xfId="68"/>
    <cellStyle name="Enter Currency (0)" xfId="69"/>
    <cellStyle name="Enter Currency (2)" xfId="70"/>
    <cellStyle name="Enter Units (0)" xfId="71"/>
    <cellStyle name="Enter Units (1)" xfId="72"/>
    <cellStyle name="Enter Units (2)" xfId="73"/>
    <cellStyle name="Excel Built-in Comma" xfId="74"/>
    <cellStyle name="Excel Built-in Normal" xfId="75"/>
    <cellStyle name="Fixed" xfId="76"/>
    <cellStyle name="Grey" xfId="77"/>
    <cellStyle name="hang" xfId="78"/>
    <cellStyle name="HEADER" xfId="79"/>
    <cellStyle name="Header1" xfId="80"/>
    <cellStyle name="Header2" xfId="81"/>
    <cellStyle name="Header2 2" xfId="221"/>
    <cellStyle name="headoption" xfId="82"/>
    <cellStyle name="headoption 2" xfId="222"/>
    <cellStyle name="HUY" xfId="83"/>
    <cellStyle name="HUY 2" xfId="223"/>
    <cellStyle name="Input [yellow]" xfId="84"/>
    <cellStyle name="Input [yellow] 2" xfId="224"/>
    <cellStyle name="Link Currency (0)" xfId="85"/>
    <cellStyle name="Link Currency (2)" xfId="86"/>
    <cellStyle name="Link Units (0)" xfId="87"/>
    <cellStyle name="Link Units (1)" xfId="88"/>
    <cellStyle name="Link Units (2)" xfId="89"/>
    <cellStyle name="Millares [0]_Well Timing" xfId="90"/>
    <cellStyle name="Millares_Well Timing" xfId="91"/>
    <cellStyle name="Model" xfId="92"/>
    <cellStyle name="moi" xfId="93"/>
    <cellStyle name="Moneda [0]_Well Timing" xfId="94"/>
    <cellStyle name="Moneda_Well Timing" xfId="95"/>
    <cellStyle name="n" xfId="96"/>
    <cellStyle name="NEWDATE" xfId="97"/>
    <cellStyle name="NEWDATE 2" xfId="225"/>
    <cellStyle name="no dec" xfId="98"/>
    <cellStyle name="Normal" xfId="0" builtinId="0"/>
    <cellStyle name="Normal - Style1" xfId="99"/>
    <cellStyle name="Normal 10" xfId="186"/>
    <cellStyle name="Normal 11" xfId="190"/>
    <cellStyle name="Normal 12" xfId="193"/>
    <cellStyle name="Normal 12 2" xfId="255"/>
    <cellStyle name="Normal 12 3" xfId="280"/>
    <cellStyle name="Normal 13" xfId="194"/>
    <cellStyle name="Normal 13 2" xfId="256"/>
    <cellStyle name="Normal 13 3" xfId="279"/>
    <cellStyle name="Normal 14" xfId="195"/>
    <cellStyle name="Normal 14 2" xfId="260"/>
    <cellStyle name="Normal 15" xfId="189"/>
    <cellStyle name="Normal 15 2" xfId="262"/>
    <cellStyle name="Normal 16" xfId="188"/>
    <cellStyle name="Normal 16 2" xfId="261"/>
    <cellStyle name="Normal 17" xfId="196"/>
    <cellStyle name="Normal 17 2" xfId="269"/>
    <cellStyle name="Normal 18" xfId="100"/>
    <cellStyle name="Normal 19" xfId="197"/>
    <cellStyle name="Normal 2" xfId="6"/>
    <cellStyle name="Normal 2 10" xfId="243"/>
    <cellStyle name="Normal 2 10 2" xfId="249"/>
    <cellStyle name="Normal 2 2" xfId="101"/>
    <cellStyle name="Normal 2 2 2" xfId="102"/>
    <cellStyle name="Normal 2 2 2 2" xfId="7"/>
    <cellStyle name="Normal 2 2 2 2 2" xfId="103"/>
    <cellStyle name="Normal 2 2 3" xfId="10"/>
    <cellStyle name="Normal 2 2 3 2" xfId="104"/>
    <cellStyle name="Normal 2 2_MAU THONG KE NHU CAU CMDSSD PS" xfId="105"/>
    <cellStyle name="Normal 2 3" xfId="106"/>
    <cellStyle name="Normal 2 3 2" xfId="247"/>
    <cellStyle name="Normal 2_Bieu KHSDD 2015 huyen Cat Tien" xfId="107"/>
    <cellStyle name="Normal 20" xfId="200"/>
    <cellStyle name="Normal 20 2" xfId="270"/>
    <cellStyle name="Normal 20 3" xfId="284"/>
    <cellStyle name="Normal 21" xfId="198"/>
    <cellStyle name="Normal 21 2" xfId="271"/>
    <cellStyle name="Normal 21 2 2" xfId="274"/>
    <cellStyle name="Normal 22" xfId="199"/>
    <cellStyle name="Normal 22 2" xfId="272"/>
    <cellStyle name="Normal 22 3" xfId="275"/>
    <cellStyle name="Normal 23" xfId="201"/>
    <cellStyle name="Normal 23 2" xfId="257"/>
    <cellStyle name="Normal 23 3" xfId="281"/>
    <cellStyle name="Normal 24" xfId="202"/>
    <cellStyle name="Normal 24 2" xfId="258"/>
    <cellStyle name="Normal 24 3" xfId="282"/>
    <cellStyle name="Normal 25" xfId="203"/>
    <cellStyle name="Normal 25 2" xfId="259"/>
    <cellStyle name="Normal 26" xfId="204"/>
    <cellStyle name="Normal 27" xfId="209"/>
    <cellStyle name="Normal 28" xfId="210"/>
    <cellStyle name="Normal 29" xfId="205"/>
    <cellStyle name="Normal 3" xfId="108"/>
    <cellStyle name="Normal 3 2" xfId="9"/>
    <cellStyle name="Normal 3 2 2" xfId="109"/>
    <cellStyle name="Normal 3 2 3" xfId="110"/>
    <cellStyle name="Normal 3 2_KHSDD 2015" xfId="238"/>
    <cellStyle name="Normal 3 3" xfId="246"/>
    <cellStyle name="Normal 3_KHSDD 2015" xfId="239"/>
    <cellStyle name="Normal 30" xfId="206"/>
    <cellStyle name="Normal 30 2" xfId="264"/>
    <cellStyle name="Normal 31" xfId="207"/>
    <cellStyle name="Normal 31 2" xfId="263"/>
    <cellStyle name="Normal 32" xfId="212"/>
    <cellStyle name="Normal 32 2" xfId="265"/>
    <cellStyle name="Normal 33" xfId="213"/>
    <cellStyle name="Normal 33 2" xfId="266"/>
    <cellStyle name="Normal 34" xfId="211"/>
    <cellStyle name="Normal 34 2" xfId="267"/>
    <cellStyle name="Normal 35" xfId="208"/>
    <cellStyle name="Normal 35 2" xfId="268"/>
    <cellStyle name="Normal 36" xfId="214"/>
    <cellStyle name="Normal 37" xfId="219"/>
    <cellStyle name="Normal 38" xfId="233"/>
    <cellStyle name="Normal 39" xfId="245"/>
    <cellStyle name="Normal 4" xfId="111"/>
    <cellStyle name="Normal 4 2" xfId="248"/>
    <cellStyle name="Normal 40" xfId="251"/>
    <cellStyle name="Normal 41" xfId="273"/>
    <cellStyle name="Normal 42" xfId="283"/>
    <cellStyle name="Normal 5" xfId="112"/>
    <cellStyle name="Normal 6" xfId="185"/>
    <cellStyle name="Normal 6 2" xfId="240"/>
    <cellStyle name="Normal 6 2 2" xfId="252"/>
    <cellStyle name="Normal 6 2 3" xfId="276"/>
    <cellStyle name="Normal 7" xfId="191"/>
    <cellStyle name="Normal 7 2" xfId="253"/>
    <cellStyle name="Normal 7 3" xfId="277"/>
    <cellStyle name="Normal 8" xfId="192"/>
    <cellStyle name="Normal 8 2" xfId="254"/>
    <cellStyle name="Normal 8 3" xfId="278"/>
    <cellStyle name="Normal 9" xfId="187"/>
    <cellStyle name="Normal 9 2" xfId="241"/>
    <cellStyle name="Normal_06-07" xfId="12"/>
    <cellStyle name="Normal_BIEU-CC1" xfId="184"/>
    <cellStyle name="Normal_CChuyen_VinhThuan" xfId="183"/>
    <cellStyle name="Normal_CH10" xfId="1"/>
    <cellStyle name="Normal_CH10_HĐND" xfId="8"/>
    <cellStyle name="Normal_Danh muc 2016 2" xfId="218"/>
    <cellStyle name="Normal_Danh muc 2016_DM_Bau Bang" xfId="2"/>
    <cellStyle name="Normal_Danh muc 2016_Tong hop danh muc_thugui 17_8_2016" xfId="4"/>
    <cellStyle name="Normal_Danh muc KHSDD 2016_Di An" xfId="216"/>
    <cellStyle name="Normal_Danh muc KHSDD 2016_Di An 2" xfId="217"/>
    <cellStyle name="Normal_KH2005LKhanh2" xfId="5"/>
    <cellStyle name="Normal_QHKH2020_Lat" xfId="182"/>
    <cellStyle name="Normal1" xfId="113"/>
    <cellStyle name="oft Excel]_x000d__x000a_Comment=The open=/f lines load custom functions into the Paste Function list._x000d__x000a_Maximized=2_x000d__x000a_Basics=1_x000d__x000a_A" xfId="114"/>
    <cellStyle name="oft Excel]_x000d__x000a_Comment=The open=/f lines load custom functions into the Paste Function list._x000d__x000a_Maximized=3_x000d__x000a_Basics=1_x000d__x000a_A" xfId="115"/>
    <cellStyle name="Percent [0]" xfId="116"/>
    <cellStyle name="Percent [00]" xfId="117"/>
    <cellStyle name="Percent [2]" xfId="118"/>
    <cellStyle name="Percent 2" xfId="119"/>
    <cellStyle name="PrePop Currency (0)" xfId="120"/>
    <cellStyle name="PrePop Currency (2)" xfId="121"/>
    <cellStyle name="PrePop Units (0)" xfId="122"/>
    <cellStyle name="PrePop Units (1)" xfId="123"/>
    <cellStyle name="PrePop Units (2)" xfId="124"/>
    <cellStyle name="RedComma[0]" xfId="125"/>
    <cellStyle name="s]_x000d__x000a_spooler=yes_x000d__x000a_load=_x000d__x000a_Beep=yes_x000d__x000a_NullPort=None_x000d__x000a_BorderWidth=3_x000d__x000a_CursorBlinkRate=1200_x000d__x000a_DoubleClickSpeed=452_x000d__x000a_Programs=co" xfId="126"/>
    <cellStyle name="Standard_AAbgleich" xfId="127"/>
    <cellStyle name="Style 1" xfId="128"/>
    <cellStyle name="Style Date" xfId="129"/>
    <cellStyle name="subhead" xfId="130"/>
    <cellStyle name="T" xfId="131"/>
    <cellStyle name="T 2" xfId="226"/>
    <cellStyle name="T_Danh muc KHSDD 2016_Di An" xfId="242"/>
    <cellStyle name="Text" xfId="132"/>
    <cellStyle name="Text Indent A" xfId="133"/>
    <cellStyle name="Text Indent B" xfId="134"/>
    <cellStyle name="Text Indent C" xfId="135"/>
    <cellStyle name="Text_Danh muc cong trinh ke hoach nam 2015_huyen Cat Tien" xfId="136"/>
    <cellStyle name="th" xfId="137"/>
    <cellStyle name="th 2" xfId="227"/>
    <cellStyle name="þ_x001d_ð·_x000c_æþ'_x000d_ßþU_x0001_Ø_x0005_ü_x0014__x0007__x0001__x0001_" xfId="138"/>
    <cellStyle name="Times New Roman" xfId="139"/>
    <cellStyle name="Tusental (0)_pldt" xfId="140"/>
    <cellStyle name="Tusental_pldt" xfId="141"/>
    <cellStyle name="Valuta (0)_pldt" xfId="142"/>
    <cellStyle name="Valuta_pldt" xfId="143"/>
    <cellStyle name="VANG1" xfId="144"/>
    <cellStyle name="viet" xfId="145"/>
    <cellStyle name="viet2" xfId="146"/>
    <cellStyle name="viet2 2" xfId="228"/>
    <cellStyle name="vnbo" xfId="147"/>
    <cellStyle name="vnbo 2" xfId="229"/>
    <cellStyle name="vnhead1" xfId="148"/>
    <cellStyle name="vnhead1 2" xfId="230"/>
    <cellStyle name="vnhead2" xfId="149"/>
    <cellStyle name="vnhead2 2" xfId="231"/>
    <cellStyle name="vnhead3" xfId="150"/>
    <cellStyle name="vnhead3 2" xfId="232"/>
    <cellStyle name="vnhead4" xfId="151"/>
    <cellStyle name="vntxt1" xfId="152"/>
    <cellStyle name="vntxt2" xfId="153"/>
    <cellStyle name="Währung [0]_ALLE_ITEMS_280800_EV_NL" xfId="154"/>
    <cellStyle name="Währung_AKE_100N" xfId="155"/>
    <cellStyle name="xuan" xfId="156"/>
    <cellStyle name=" [0.00]_ Att. 1- Cover" xfId="157"/>
    <cellStyle name="_ Att. 1- Cover" xfId="158"/>
    <cellStyle name="?_ Att. 1- Cover" xfId="159"/>
    <cellStyle name="똿뗦먛귟 [0.00]_PRODUCT DETAIL Q1" xfId="160"/>
    <cellStyle name="똿뗦먛귟_PRODUCT DETAIL Q1" xfId="161"/>
    <cellStyle name="믅됞 [0.00]_PRODUCT DETAIL Q1" xfId="162"/>
    <cellStyle name="믅됞_PRODUCT DETAIL Q1" xfId="163"/>
    <cellStyle name="백분율_95" xfId="164"/>
    <cellStyle name="뷭?_BOOKSHIP" xfId="165"/>
    <cellStyle name="콤마 [0]_10.예비품" xfId="166"/>
    <cellStyle name="콤마_10.예비품" xfId="167"/>
    <cellStyle name="통화 [0]_1" xfId="168"/>
    <cellStyle name="통화_1" xfId="169"/>
    <cellStyle name="표준_ 97년 경영분석(안)" xfId="170"/>
    <cellStyle name="一般_00Q3902REV.1" xfId="171"/>
    <cellStyle name="千分位[0]_00Q3902REV.1" xfId="172"/>
    <cellStyle name="千分位_00Q3902REV.1" xfId="173"/>
    <cellStyle name="桁区切り [0.00]_BE-BQ" xfId="174"/>
    <cellStyle name="桁区切り_BE-BQ" xfId="175"/>
    <cellStyle name="標準_(A1)BOQ " xfId="176"/>
    <cellStyle name="貨幣 [0]_00Q3902REV.1" xfId="177"/>
    <cellStyle name="貨幣[0]_BRE" xfId="178"/>
    <cellStyle name="貨幣_00Q3902REV.1" xfId="179"/>
    <cellStyle name="通貨 [0.00]_BE-BQ" xfId="180"/>
    <cellStyle name="通貨_BE-BQ" xfId="181"/>
  </cellStyles>
  <dxfs count="0"/>
  <tableStyles count="0" defaultTableStyle="TableStyleMedium2" defaultPivotStyle="PivotStyleLight16"/>
  <colors>
    <mruColors>
      <color rgb="FF0000FF"/>
      <color rgb="FF66FF99"/>
      <color rgb="FFFF9933"/>
      <color rgb="FFFF9966"/>
      <color rgb="FF99FFCC"/>
      <color rgb="FF33CC33"/>
      <color rgb="FF009900"/>
      <color rgb="FFFFFF99"/>
      <color rgb="FFFFCC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'Danh gia KH (2)'!$D$6</c:f>
              <c:strCache>
                <c:ptCount val="1"/>
                <c:pt idx="0">
                  <c:v>Hiện trạng 2020</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(2)'!$C$7:$C$16</c:f>
              <c:strCache>
                <c:ptCount val="9"/>
                <c:pt idx="0">
                  <c:v>Đất nông nghiệp</c:v>
                </c:pt>
                <c:pt idx="1">
                  <c:v>Đất trồng cây lâu năm </c:v>
                </c:pt>
                <c:pt idx="2">
                  <c:v>Đất phi nông nghiệp </c:v>
                </c:pt>
                <c:pt idx="3">
                  <c:v>Đất quốc phòng</c:v>
                </c:pt>
                <c:pt idx="4">
                  <c:v>Đất khu công nghiệp</c:v>
                </c:pt>
                <c:pt idx="5">
                  <c:v>Đất thương mại dịch vụ</c:v>
                </c:pt>
                <c:pt idx="6">
                  <c:v>Đất cơ sở sản xuất phi nông nghiệp</c:v>
                </c:pt>
                <c:pt idx="7">
                  <c:v>Đất phát triển hạ tầng</c:v>
                </c:pt>
                <c:pt idx="8">
                  <c:v>Đất ở </c:v>
                </c:pt>
              </c:strCache>
            </c:strRef>
          </c:cat>
          <c:val>
            <c:numRef>
              <c:f>'Danh gia KH (2)'!$D$7:$D$16</c:f>
              <c:numCache>
                <c:formatCode>#.##0</c:formatCode>
                <c:ptCount val="9"/>
                <c:pt idx="0">
                  <c:v>27708.772563999999</c:v>
                </c:pt>
                <c:pt idx="1">
                  <c:v>26827.302073999996</c:v>
                </c:pt>
                <c:pt idx="2">
                  <c:v>6293.336945</c:v>
                </c:pt>
                <c:pt idx="3">
                  <c:v>22.034672</c:v>
                </c:pt>
                <c:pt idx="4">
                  <c:v>1092.4242449999999</c:v>
                </c:pt>
                <c:pt idx="5">
                  <c:v>87.788473999999994</c:v>
                </c:pt>
                <c:pt idx="6">
                  <c:v>869.38503700000001</c:v>
                </c:pt>
                <c:pt idx="7">
                  <c:v>1958.8420090000002</c:v>
                </c:pt>
                <c:pt idx="8">
                  <c:v>1748.172804</c:v>
                </c:pt>
              </c:numCache>
            </c:numRef>
          </c:val>
          <c:extLst>
            <c:ext xmlns:c16="http://schemas.microsoft.com/office/drawing/2014/chart" uri="{C3380CC4-5D6E-409C-BE32-E72D297353CC}">
              <c16:uniqueId val="{00000000-E0BD-4CD2-AC0D-C377A6DAD682}"/>
            </c:ext>
          </c:extLst>
        </c:ser>
        <c:ser>
          <c:idx val="1"/>
          <c:order val="1"/>
          <c:tx>
            <c:strRef>
              <c:f>'Danh gia KH (2)'!$E$6</c:f>
              <c:strCache>
                <c:ptCount val="1"/>
                <c:pt idx="0">
                  <c:v>Quy hoạch 2030</c:v>
                </c:pt>
              </c:strCache>
            </c:strRef>
          </c:tx>
          <c:spPr>
            <a:solidFill>
              <a:srgbClr val="D5D000"/>
            </a:solidFill>
          </c:spPr>
          <c:invertIfNegative val="0"/>
          <c:dLbls>
            <c:dLbl>
              <c:idx val="0"/>
              <c:layout>
                <c:manualLayout>
                  <c:x val="2.9027469022714917E-2"/>
                  <c:y val="-4.287487628209384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BD-4CD2-AC0D-C377A6DAD682}"/>
                </c:ext>
              </c:extLst>
            </c:dLbl>
            <c:dLbl>
              <c:idx val="1"/>
              <c:layout>
                <c:manualLayout>
                  <c:x val="4.4657644650330598E-2"/>
                  <c:y val="4.6773132628716348E-3"/>
                </c:manualLayout>
              </c:layout>
              <c:showLegendKey val="0"/>
              <c:showVal val="1"/>
              <c:showCatName val="0"/>
              <c:showSerName val="0"/>
              <c:showPercent val="0"/>
              <c:showBubbleSize val="0"/>
              <c:extLst>
                <c:ext xmlns:c15="http://schemas.microsoft.com/office/drawing/2012/chart" uri="{CE6537A1-D6FC-4f65-9D91-7224C49458BB}">
                  <c15:layout>
                    <c:manualLayout>
                      <c:w val="0.10227725856916907"/>
                      <c:h val="3.5559366154077329E-2"/>
                    </c:manualLayout>
                  </c15:layout>
                </c:ext>
                <c:ext xmlns:c16="http://schemas.microsoft.com/office/drawing/2014/chart" uri="{C3380CC4-5D6E-409C-BE32-E72D297353CC}">
                  <c16:uniqueId val="{00000003-E0BD-4CD2-AC0D-C377A6DAD68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(2)'!$C$7:$C$16</c:f>
              <c:strCache>
                <c:ptCount val="9"/>
                <c:pt idx="0">
                  <c:v>Đất nông nghiệp</c:v>
                </c:pt>
                <c:pt idx="1">
                  <c:v>Đất trồng cây lâu năm </c:v>
                </c:pt>
                <c:pt idx="2">
                  <c:v>Đất phi nông nghiệp </c:v>
                </c:pt>
                <c:pt idx="3">
                  <c:v>Đất quốc phòng</c:v>
                </c:pt>
                <c:pt idx="4">
                  <c:v>Đất khu công nghiệp</c:v>
                </c:pt>
                <c:pt idx="5">
                  <c:v>Đất thương mại dịch vụ</c:v>
                </c:pt>
                <c:pt idx="6">
                  <c:v>Đất cơ sở sản xuất phi nông nghiệp</c:v>
                </c:pt>
                <c:pt idx="7">
                  <c:v>Đất phát triển hạ tầng</c:v>
                </c:pt>
                <c:pt idx="8">
                  <c:v>Đất ở </c:v>
                </c:pt>
              </c:strCache>
            </c:strRef>
          </c:cat>
          <c:val>
            <c:numRef>
              <c:f>'Danh gia KH (2)'!$E$7:$E$16</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0BD-4CD2-AC0D-C377A6DAD682}"/>
            </c:ext>
          </c:extLst>
        </c:ser>
        <c:dLbls>
          <c:showLegendKey val="0"/>
          <c:showVal val="0"/>
          <c:showCatName val="0"/>
          <c:showSerName val="0"/>
          <c:showPercent val="0"/>
          <c:showBubbleSize val="0"/>
        </c:dLbls>
        <c:gapWidth val="150"/>
        <c:shape val="box"/>
        <c:axId val="83632512"/>
        <c:axId val="83634048"/>
        <c:axId val="0"/>
      </c:bar3DChart>
      <c:catAx>
        <c:axId val="83632512"/>
        <c:scaling>
          <c:orientation val="minMax"/>
        </c:scaling>
        <c:delete val="0"/>
        <c:axPos val="b"/>
        <c:numFmt formatCode="General" sourceLinked="0"/>
        <c:majorTickMark val="out"/>
        <c:minorTickMark val="none"/>
        <c:tickLblPos val="nextTo"/>
        <c:txPr>
          <a:bodyPr/>
          <a:lstStyle/>
          <a:p>
            <a:pPr>
              <a:defRPr b="0"/>
            </a:pPr>
            <a:endParaRPr lang="en-US"/>
          </a:p>
        </c:txPr>
        <c:crossAx val="83634048"/>
        <c:crosses val="autoZero"/>
        <c:auto val="1"/>
        <c:lblAlgn val="ctr"/>
        <c:lblOffset val="100"/>
        <c:noMultiLvlLbl val="0"/>
      </c:catAx>
      <c:valAx>
        <c:axId val="83634048"/>
        <c:scaling>
          <c:orientation val="minMax"/>
        </c:scaling>
        <c:delete val="0"/>
        <c:axPos val="l"/>
        <c:majorGridlines/>
        <c:numFmt formatCode="#.##0" sourceLinked="1"/>
        <c:majorTickMark val="out"/>
        <c:minorTickMark val="none"/>
        <c:tickLblPos val="nextTo"/>
        <c:crossAx val="83632512"/>
        <c:crosses val="autoZero"/>
        <c:crossBetween val="between"/>
      </c:valAx>
    </c:plotArea>
    <c:legend>
      <c:legendPos val="r"/>
      <c:layout>
        <c:manualLayout>
          <c:xMode val="edge"/>
          <c:yMode val="edge"/>
          <c:x val="0.48332042070750492"/>
          <c:y val="0.26946719877550146"/>
          <c:w val="0.31950851993665957"/>
          <c:h val="0.1770235415019979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8901078537433847E-2"/>
          <c:y val="1.6034904831750116E-2"/>
          <c:w val="0.84808040463701118"/>
          <c:h val="0.67061958966997293"/>
        </c:manualLayout>
      </c:layout>
      <c:bar3DChart>
        <c:barDir val="col"/>
        <c:grouping val="clustered"/>
        <c:varyColors val="0"/>
        <c:ser>
          <c:idx val="0"/>
          <c:order val="0"/>
          <c:tx>
            <c:strRef>
              <c:f>'Danh gia KH (2)'!$D$19</c:f>
              <c:strCache>
                <c:ptCount val="1"/>
                <c:pt idx="0">
                  <c:v>Hiện trạng 2020</c:v>
                </c:pt>
              </c:strCache>
            </c:strRef>
          </c:tx>
          <c:spPr>
            <a:solidFill>
              <a:schemeClr val="accent5">
                <a:lumMod val="75000"/>
              </a:schemeClr>
            </a:solidFill>
          </c:spPr>
          <c:invertIfNegative val="0"/>
          <c:dLbls>
            <c:dLbl>
              <c:idx val="2"/>
              <c:layout>
                <c:manualLayout>
                  <c:x val="-1.9162642434377524E-2"/>
                  <c:y val="2.94755077098179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25-404C-A211-7E68B2300D39}"/>
                </c:ext>
              </c:extLst>
            </c:dLbl>
            <c:spPr>
              <a:noFill/>
              <a:ln>
                <a:noFill/>
              </a:ln>
              <a:effectLst/>
            </c:spPr>
            <c:txPr>
              <a:bodyPr/>
              <a:lstStyle/>
              <a:p>
                <a:pPr>
                  <a:defRPr sz="1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(2)'!$C$20:$C$24</c:f>
              <c:strCache>
                <c:ptCount val="5"/>
                <c:pt idx="0">
                  <c:v>Đất nông nghiệp</c:v>
                </c:pt>
                <c:pt idx="1">
                  <c:v>Đất trồng cây hàng năm khác</c:v>
                </c:pt>
                <c:pt idx="2">
                  <c:v>Đất trồng cây lâu năm </c:v>
                </c:pt>
                <c:pt idx="3">
                  <c:v>Đất rừng đặc dụng</c:v>
                </c:pt>
                <c:pt idx="4">
                  <c:v>Đất nông nghiệp khác</c:v>
                </c:pt>
              </c:strCache>
            </c:strRef>
          </c:cat>
          <c:val>
            <c:numRef>
              <c:f>'Danh gia KH (2)'!$D$20:$D$24</c:f>
              <c:numCache>
                <c:formatCode>#.##0</c:formatCode>
                <c:ptCount val="5"/>
                <c:pt idx="0">
                  <c:v>27708.772563999999</c:v>
                </c:pt>
                <c:pt idx="1">
                  <c:v>460.59168999999997</c:v>
                </c:pt>
                <c:pt idx="2">
                  <c:v>26827.302073999996</c:v>
                </c:pt>
                <c:pt idx="3">
                  <c:v>192.43</c:v>
                </c:pt>
                <c:pt idx="4">
                  <c:v>215.96380000000002</c:v>
                </c:pt>
              </c:numCache>
            </c:numRef>
          </c:val>
          <c:extLst>
            <c:ext xmlns:c16="http://schemas.microsoft.com/office/drawing/2014/chart" uri="{C3380CC4-5D6E-409C-BE32-E72D297353CC}">
              <c16:uniqueId val="{00000000-B425-404C-A211-7E68B2300D39}"/>
            </c:ext>
          </c:extLst>
        </c:ser>
        <c:ser>
          <c:idx val="1"/>
          <c:order val="1"/>
          <c:tx>
            <c:strRef>
              <c:f>'Danh gia KH (2)'!$E$19</c:f>
              <c:strCache>
                <c:ptCount val="1"/>
                <c:pt idx="0">
                  <c:v>Quy hoạch 2030</c:v>
                </c:pt>
              </c:strCache>
            </c:strRef>
          </c:tx>
          <c:spPr>
            <a:solidFill>
              <a:srgbClr val="D5D000"/>
            </a:solidFill>
          </c:spPr>
          <c:invertIfNegative val="0"/>
          <c:dLbls>
            <c:dLbl>
              <c:idx val="0"/>
              <c:layout>
                <c:manualLayout>
                  <c:x val="7.5917057128083637E-2"/>
                  <c:y val="1.5803455499318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25-404C-A211-7E68B2300D39}"/>
                </c:ext>
              </c:extLst>
            </c:dLbl>
            <c:dLbl>
              <c:idx val="2"/>
              <c:layout>
                <c:manualLayout>
                  <c:x val="4.6962982324638497E-2"/>
                  <c:y val="1.806105932653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25-404C-A211-7E68B2300D39}"/>
                </c:ext>
              </c:extLst>
            </c:dLbl>
            <c:dLbl>
              <c:idx val="3"/>
              <c:layout>
                <c:manualLayout>
                  <c:x val="1.031834592620328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25-404C-A211-7E68B2300D39}"/>
                </c:ext>
              </c:extLst>
            </c:dLbl>
            <c:dLbl>
              <c:idx val="4"/>
              <c:layout>
                <c:manualLayout>
                  <c:x val="1.7688593016348484E-2"/>
                  <c:y val="5.89510154196360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25-404C-A211-7E68B2300D39}"/>
                </c:ext>
              </c:extLst>
            </c:dLbl>
            <c:spPr>
              <a:noFill/>
              <a:ln>
                <a:noFill/>
              </a:ln>
              <a:effectLst/>
            </c:spPr>
            <c:txPr>
              <a:bodyPr/>
              <a:lstStyle/>
              <a:p>
                <a:pPr>
                  <a:defRPr sz="1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(2)'!$C$20:$C$24</c:f>
              <c:strCache>
                <c:ptCount val="5"/>
                <c:pt idx="0">
                  <c:v>Đất nông nghiệp</c:v>
                </c:pt>
                <c:pt idx="1">
                  <c:v>Đất trồng cây hàng năm khác</c:v>
                </c:pt>
                <c:pt idx="2">
                  <c:v>Đất trồng cây lâu năm </c:v>
                </c:pt>
                <c:pt idx="3">
                  <c:v>Đất rừng đặc dụng</c:v>
                </c:pt>
                <c:pt idx="4">
                  <c:v>Đất nông nghiệp khác</c:v>
                </c:pt>
              </c:strCache>
            </c:strRef>
          </c:cat>
          <c:val>
            <c:numRef>
              <c:f>'Danh gia KH (2)'!$E$20:$E$24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B425-404C-A211-7E68B2300D39}"/>
            </c:ext>
          </c:extLst>
        </c:ser>
        <c:dLbls>
          <c:showLegendKey val="0"/>
          <c:showVal val="0"/>
          <c:showCatName val="0"/>
          <c:showSerName val="0"/>
          <c:showPercent val="0"/>
          <c:showBubbleSize val="0"/>
        </c:dLbls>
        <c:gapWidth val="150"/>
        <c:shape val="box"/>
        <c:axId val="83653760"/>
        <c:axId val="83655296"/>
        <c:axId val="0"/>
      </c:bar3DChart>
      <c:catAx>
        <c:axId val="83653760"/>
        <c:scaling>
          <c:orientation val="minMax"/>
        </c:scaling>
        <c:delete val="0"/>
        <c:axPos val="b"/>
        <c:numFmt formatCode="General" sourceLinked="0"/>
        <c:majorTickMark val="out"/>
        <c:minorTickMark val="none"/>
        <c:tickLblPos val="nextTo"/>
        <c:txPr>
          <a:bodyPr/>
          <a:lstStyle/>
          <a:p>
            <a:pPr>
              <a:defRPr sz="2000" baseline="0"/>
            </a:pPr>
            <a:endParaRPr lang="en-US"/>
          </a:p>
        </c:txPr>
        <c:crossAx val="83655296"/>
        <c:crosses val="autoZero"/>
        <c:auto val="1"/>
        <c:lblAlgn val="ctr"/>
        <c:lblOffset val="100"/>
        <c:noMultiLvlLbl val="0"/>
      </c:catAx>
      <c:valAx>
        <c:axId val="83655296"/>
        <c:scaling>
          <c:orientation val="minMax"/>
        </c:scaling>
        <c:delete val="0"/>
        <c:axPos val="l"/>
        <c:majorGridlines/>
        <c:numFmt formatCode="#.##0" sourceLinked="1"/>
        <c:majorTickMark val="out"/>
        <c:minorTickMark val="none"/>
        <c:tickLblPos val="nextTo"/>
        <c:crossAx val="83653760"/>
        <c:crosses val="autoZero"/>
        <c:crossBetween val="between"/>
      </c:valAx>
    </c:plotArea>
    <c:legend>
      <c:legendPos val="r"/>
      <c:layout>
        <c:manualLayout>
          <c:xMode val="edge"/>
          <c:yMode val="edge"/>
          <c:x val="0.6194599825760394"/>
          <c:y val="0.22046788876550238"/>
          <c:w val="0.2592197451526731"/>
          <c:h val="0.18324290048997813"/>
        </c:manualLayout>
      </c:layout>
      <c:overlay val="0"/>
      <c:txPr>
        <a:bodyPr/>
        <a:lstStyle/>
        <a:p>
          <a:pPr>
            <a:defRPr sz="2000" baseline="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'Danh gia KH (2)'!$D$6</c:f>
              <c:strCache>
                <c:ptCount val="1"/>
                <c:pt idx="0">
                  <c:v>Hiện trạng 2020</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(2)'!$C$9:$C$16</c:f>
              <c:strCache>
                <c:ptCount val="7"/>
                <c:pt idx="0">
                  <c:v>Đất phi nông nghiệp </c:v>
                </c:pt>
                <c:pt idx="1">
                  <c:v>Đất quốc phòng</c:v>
                </c:pt>
                <c:pt idx="2">
                  <c:v>Đất khu công nghiệp</c:v>
                </c:pt>
                <c:pt idx="3">
                  <c:v>Đất thương mại dịch vụ</c:v>
                </c:pt>
                <c:pt idx="4">
                  <c:v>Đất cơ sở sản xuất phi nông nghiệp</c:v>
                </c:pt>
                <c:pt idx="5">
                  <c:v>Đất phát triển hạ tầng</c:v>
                </c:pt>
                <c:pt idx="6">
                  <c:v>Đất ở </c:v>
                </c:pt>
              </c:strCache>
            </c:strRef>
          </c:cat>
          <c:val>
            <c:numRef>
              <c:f>'Danh gia KH (2)'!$D$9:$D$16</c:f>
              <c:numCache>
                <c:formatCode>#.##0</c:formatCode>
                <c:ptCount val="7"/>
                <c:pt idx="0">
                  <c:v>6293.336945</c:v>
                </c:pt>
                <c:pt idx="1">
                  <c:v>22.034672</c:v>
                </c:pt>
                <c:pt idx="2">
                  <c:v>1092.4242449999999</c:v>
                </c:pt>
                <c:pt idx="3">
                  <c:v>87.788473999999994</c:v>
                </c:pt>
                <c:pt idx="4">
                  <c:v>869.38503700000001</c:v>
                </c:pt>
                <c:pt idx="5">
                  <c:v>1958.8420090000002</c:v>
                </c:pt>
                <c:pt idx="6">
                  <c:v>1748.172804</c:v>
                </c:pt>
              </c:numCache>
            </c:numRef>
          </c:val>
          <c:extLst>
            <c:ext xmlns:c16="http://schemas.microsoft.com/office/drawing/2014/chart" uri="{C3380CC4-5D6E-409C-BE32-E72D297353CC}">
              <c16:uniqueId val="{00000000-EA8C-4651-8016-BB53569621F9}"/>
            </c:ext>
          </c:extLst>
        </c:ser>
        <c:ser>
          <c:idx val="1"/>
          <c:order val="1"/>
          <c:tx>
            <c:strRef>
              <c:f>'Danh gia KH (2)'!$E$6</c:f>
              <c:strCache>
                <c:ptCount val="1"/>
                <c:pt idx="0">
                  <c:v>Quy hoạch 2030</c:v>
                </c:pt>
              </c:strCache>
            </c:strRef>
          </c:tx>
          <c:spPr>
            <a:solidFill>
              <a:srgbClr val="D5D000"/>
            </a:solidFill>
          </c:spPr>
          <c:invertIfNegative val="0"/>
          <c:dLbls>
            <c:dLbl>
              <c:idx val="0"/>
              <c:layout>
                <c:manualLayout>
                  <c:x val="2.9027469022714917E-2"/>
                  <c:y val="-4.287487628209384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8C-4651-8016-BB53569621F9}"/>
                </c:ext>
              </c:extLst>
            </c:dLbl>
            <c:dLbl>
              <c:idx val="1"/>
              <c:layout>
                <c:manualLayout>
                  <c:x val="4.4657644650330598E-2"/>
                  <c:y val="4.6773132628716348E-3"/>
                </c:manualLayout>
              </c:layout>
              <c:showLegendKey val="0"/>
              <c:showVal val="1"/>
              <c:showCatName val="0"/>
              <c:showSerName val="0"/>
              <c:showPercent val="0"/>
              <c:showBubbleSize val="0"/>
              <c:extLst>
                <c:ext xmlns:c15="http://schemas.microsoft.com/office/drawing/2012/chart" uri="{CE6537A1-D6FC-4f65-9D91-7224C49458BB}">
                  <c15:layout>
                    <c:manualLayout>
                      <c:w val="0.10227725856916907"/>
                      <c:h val="3.5559366154077329E-2"/>
                    </c:manualLayout>
                  </c15:layout>
                </c:ext>
                <c:ext xmlns:c16="http://schemas.microsoft.com/office/drawing/2014/chart" uri="{C3380CC4-5D6E-409C-BE32-E72D297353CC}">
                  <c16:uniqueId val="{00000002-EA8C-4651-8016-BB53569621F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(2)'!$C$9:$C$16</c:f>
              <c:strCache>
                <c:ptCount val="7"/>
                <c:pt idx="0">
                  <c:v>Đất phi nông nghiệp </c:v>
                </c:pt>
                <c:pt idx="1">
                  <c:v>Đất quốc phòng</c:v>
                </c:pt>
                <c:pt idx="2">
                  <c:v>Đất khu công nghiệp</c:v>
                </c:pt>
                <c:pt idx="3">
                  <c:v>Đất thương mại dịch vụ</c:v>
                </c:pt>
                <c:pt idx="4">
                  <c:v>Đất cơ sở sản xuất phi nông nghiệp</c:v>
                </c:pt>
                <c:pt idx="5">
                  <c:v>Đất phát triển hạ tầng</c:v>
                </c:pt>
                <c:pt idx="6">
                  <c:v>Đất ở </c:v>
                </c:pt>
              </c:strCache>
            </c:strRef>
          </c:cat>
          <c:val>
            <c:numRef>
              <c:f>'Danh gia KH (2)'!$E$9:$E$16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EA8C-4651-8016-BB53569621F9}"/>
            </c:ext>
          </c:extLst>
        </c:ser>
        <c:dLbls>
          <c:showLegendKey val="0"/>
          <c:showVal val="0"/>
          <c:showCatName val="0"/>
          <c:showSerName val="0"/>
          <c:showPercent val="0"/>
          <c:showBubbleSize val="0"/>
        </c:dLbls>
        <c:gapWidth val="150"/>
        <c:shape val="box"/>
        <c:axId val="83632512"/>
        <c:axId val="83634048"/>
        <c:axId val="0"/>
      </c:bar3DChart>
      <c:catAx>
        <c:axId val="83632512"/>
        <c:scaling>
          <c:orientation val="minMax"/>
        </c:scaling>
        <c:delete val="0"/>
        <c:axPos val="b"/>
        <c:numFmt formatCode="General" sourceLinked="0"/>
        <c:majorTickMark val="out"/>
        <c:minorTickMark val="none"/>
        <c:tickLblPos val="nextTo"/>
        <c:txPr>
          <a:bodyPr/>
          <a:lstStyle/>
          <a:p>
            <a:pPr>
              <a:defRPr b="0"/>
            </a:pPr>
            <a:endParaRPr lang="en-US"/>
          </a:p>
        </c:txPr>
        <c:crossAx val="83634048"/>
        <c:crosses val="autoZero"/>
        <c:auto val="1"/>
        <c:lblAlgn val="ctr"/>
        <c:lblOffset val="100"/>
        <c:noMultiLvlLbl val="0"/>
      </c:catAx>
      <c:valAx>
        <c:axId val="83634048"/>
        <c:scaling>
          <c:orientation val="minMax"/>
        </c:scaling>
        <c:delete val="0"/>
        <c:axPos val="l"/>
        <c:majorGridlines/>
        <c:numFmt formatCode="#.##0" sourceLinked="1"/>
        <c:majorTickMark val="out"/>
        <c:minorTickMark val="none"/>
        <c:tickLblPos val="nextTo"/>
        <c:crossAx val="83632512"/>
        <c:crosses val="autoZero"/>
        <c:crossBetween val="between"/>
      </c:valAx>
    </c:plotArea>
    <c:legend>
      <c:legendPos val="r"/>
      <c:layout>
        <c:manualLayout>
          <c:xMode val="edge"/>
          <c:yMode val="edge"/>
          <c:x val="0.62062785835298384"/>
          <c:y val="0.26946719877550146"/>
          <c:w val="0.18220108036336555"/>
          <c:h val="9.976192549947100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a:gsLst>
                  <a:gs pos="100000">
                    <a:schemeClr val="accent1">
                      <a:lumMod val="60000"/>
                      <a:lumOff val="40000"/>
                    </a:schemeClr>
                  </a:gs>
                  <a:gs pos="0">
                    <a:schemeClr val="accent1"/>
                  </a:gs>
                </a:gsLst>
                <a:lin ang="5400000" scaled="0"/>
              </a:gradFill>
              <a:ln w="50800">
                <a:solidFill>
                  <a:schemeClr val="lt1"/>
                </a:solidFill>
              </a:ln>
              <a:effectLst/>
              <a:sp3d contourW="50800">
                <a:contourClr>
                  <a:schemeClr val="lt1"/>
                </a:contourClr>
              </a:sp3d>
            </c:spPr>
            <c:extLst>
              <c:ext xmlns:c16="http://schemas.microsoft.com/office/drawing/2014/chart" uri="{C3380CC4-5D6E-409C-BE32-E72D297353CC}">
                <c16:uniqueId val="{00000003-D307-40A5-9388-2DF2D354ADD0}"/>
              </c:ext>
            </c:extLst>
          </c:dPt>
          <c:dPt>
            <c:idx val="1"/>
            <c:bubble3D val="0"/>
            <c:spPr>
              <a:solidFill>
                <a:srgbClr val="66FF99"/>
              </a:solidFill>
              <a:ln w="50800">
                <a:solidFill>
                  <a:schemeClr val="lt1"/>
                </a:solidFill>
              </a:ln>
              <a:effectLst/>
              <a:sp3d contourW="50800">
                <a:contourClr>
                  <a:schemeClr val="lt1"/>
                </a:contourClr>
              </a:sp3d>
            </c:spPr>
            <c:extLst>
              <c:ext xmlns:c16="http://schemas.microsoft.com/office/drawing/2014/chart" uri="{C3380CC4-5D6E-409C-BE32-E72D297353CC}">
                <c16:uniqueId val="{00000001-D307-40A5-9388-2DF2D354ADD0}"/>
              </c:ext>
            </c:extLst>
          </c:dPt>
          <c:dPt>
            <c:idx val="2"/>
            <c:bubble3D val="0"/>
            <c:spPr>
              <a:gradFill>
                <a:gsLst>
                  <a:gs pos="100000">
                    <a:schemeClr val="accent3">
                      <a:lumMod val="60000"/>
                      <a:lumOff val="40000"/>
                    </a:schemeClr>
                  </a:gs>
                  <a:gs pos="0">
                    <a:schemeClr val="accent3"/>
                  </a:gs>
                </a:gsLst>
                <a:lin ang="5400000" scaled="0"/>
              </a:gradFill>
              <a:ln w="50800">
                <a:solidFill>
                  <a:schemeClr val="lt1"/>
                </a:solidFill>
              </a:ln>
              <a:effectLst/>
              <a:sp3d contourW="50800">
                <a:contourClr>
                  <a:schemeClr val="lt1"/>
                </a:contourClr>
              </a:sp3d>
            </c:spPr>
            <c:extLst>
              <c:ext xmlns:c16="http://schemas.microsoft.com/office/drawing/2014/chart" uri="{C3380CC4-5D6E-409C-BE32-E72D297353CC}">
                <c16:uniqueId val="{00000005-D307-40A5-9388-2DF2D354ADD0}"/>
              </c:ext>
            </c:extLst>
          </c:dPt>
          <c:dPt>
            <c:idx val="3"/>
            <c:bubble3D val="0"/>
            <c:spPr>
              <a:gradFill>
                <a:gsLst>
                  <a:gs pos="100000">
                    <a:schemeClr val="accent4">
                      <a:lumMod val="60000"/>
                      <a:lumOff val="40000"/>
                    </a:schemeClr>
                  </a:gs>
                  <a:gs pos="0">
                    <a:schemeClr val="accent4"/>
                  </a:gs>
                </a:gsLst>
                <a:lin ang="5400000" scaled="0"/>
              </a:gradFill>
              <a:ln w="50800">
                <a:solidFill>
                  <a:schemeClr val="lt1"/>
                </a:solidFill>
              </a:ln>
              <a:effectLst/>
              <a:sp3d contourW="50800">
                <a:contourClr>
                  <a:schemeClr val="lt1"/>
                </a:contourClr>
              </a:sp3d>
            </c:spPr>
            <c:extLst>
              <c:ext xmlns:c16="http://schemas.microsoft.com/office/drawing/2014/chart" uri="{C3380CC4-5D6E-409C-BE32-E72D297353CC}">
                <c16:uniqueId val="{00000004-D307-40A5-9388-2DF2D354ADD0}"/>
              </c:ext>
            </c:extLst>
          </c:dPt>
          <c:dPt>
            <c:idx val="4"/>
            <c:bubble3D val="0"/>
            <c:spPr>
              <a:gradFill>
                <a:gsLst>
                  <a:gs pos="100000">
                    <a:schemeClr val="accent5">
                      <a:lumMod val="60000"/>
                      <a:lumOff val="40000"/>
                    </a:schemeClr>
                  </a:gs>
                  <a:gs pos="0">
                    <a:schemeClr val="accent5"/>
                  </a:gs>
                </a:gsLst>
                <a:lin ang="5400000" scaled="0"/>
              </a:gradFill>
              <a:ln w="50800">
                <a:solidFill>
                  <a:schemeClr val="lt1"/>
                </a:solidFill>
              </a:ln>
              <a:effectLst/>
              <a:sp3d contourW="50800">
                <a:contourClr>
                  <a:schemeClr val="lt1"/>
                </a:contourClr>
              </a:sp3d>
            </c:spPr>
            <c:extLst>
              <c:ext xmlns:c16="http://schemas.microsoft.com/office/drawing/2014/chart" uri="{C3380CC4-5D6E-409C-BE32-E72D297353CC}">
                <c16:uniqueId val="{00000002-D307-40A5-9388-2DF2D354ADD0}"/>
              </c:ext>
            </c:extLst>
          </c:dPt>
          <c:dLbls>
            <c:dLbl>
              <c:idx val="0"/>
              <c:delete val="1"/>
              <c:extLst>
                <c:ext xmlns:c15="http://schemas.microsoft.com/office/drawing/2012/chart" uri="{CE6537A1-D6FC-4f65-9D91-7224C49458BB}"/>
                <c:ext xmlns:c16="http://schemas.microsoft.com/office/drawing/2014/chart" uri="{C3380CC4-5D6E-409C-BE32-E72D297353CC}">
                  <c16:uniqueId val="{00000003-D307-40A5-9388-2DF2D354ADD0}"/>
                </c:ext>
              </c:extLst>
            </c:dLbl>
            <c:dLbl>
              <c:idx val="1"/>
              <c:layout>
                <c:manualLayout>
                  <c:x val="-0.1508709536307962"/>
                  <c:y val="-0.44157115777194517"/>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fld id="{ABA84F29-F580-4C54-BA91-018785A20E01}" type="CATEGORYNAME">
                      <a:rPr lang="en-US" sz="1400"/>
                      <a:pPr>
                        <a:defRPr/>
                      </a:pPr>
                      <a:t>[CATEGORY NAME]</a:t>
                    </a:fld>
                    <a:r>
                      <a:rPr lang="en-US" sz="1400" baseline="0"/>
                      <a:t>: </a:t>
                    </a:r>
                    <a:fld id="{1916E3C5-C32D-44E2-BF4A-924961DD0FC0}" type="VALUE">
                      <a:rPr lang="en-US" sz="1400" baseline="0"/>
                      <a:pPr>
                        <a:defRPr/>
                      </a:pPr>
                      <a:t>[VALUE]</a:t>
                    </a:fld>
                    <a:r>
                      <a:rPr lang="en-US" sz="1400" baseline="0"/>
                      <a:t>ha</a:t>
                    </a:r>
                  </a:p>
                  <a:p>
                    <a:pPr>
                      <a:defRPr/>
                    </a:pPr>
                    <a:r>
                      <a:rPr lang="en-US" sz="1400" baseline="0"/>
                      <a:t>94,08% DT đất nông nghiệp</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57837860892388449"/>
                      <c:h val="0.19893518518518519"/>
                    </c:manualLayout>
                  </c15:layout>
                  <c15:dlblFieldTable/>
                  <c15:showDataLabelsRange val="0"/>
                </c:ext>
                <c:ext xmlns:c16="http://schemas.microsoft.com/office/drawing/2014/chart" uri="{C3380CC4-5D6E-409C-BE32-E72D297353CC}">
                  <c16:uniqueId val="{00000001-D307-40A5-9388-2DF2D354ADD0}"/>
                </c:ext>
              </c:extLst>
            </c:dLbl>
            <c:dLbl>
              <c:idx val="2"/>
              <c:delete val="1"/>
              <c:extLst>
                <c:ext xmlns:c15="http://schemas.microsoft.com/office/drawing/2012/chart" uri="{CE6537A1-D6FC-4f65-9D91-7224C49458BB}"/>
                <c:ext xmlns:c16="http://schemas.microsoft.com/office/drawing/2014/chart" uri="{C3380CC4-5D6E-409C-BE32-E72D297353CC}">
                  <c16:uniqueId val="{00000005-D307-40A5-9388-2DF2D354ADD0}"/>
                </c:ext>
              </c:extLst>
            </c:dLbl>
            <c:dLbl>
              <c:idx val="3"/>
              <c:delete val="1"/>
              <c:extLst>
                <c:ext xmlns:c15="http://schemas.microsoft.com/office/drawing/2012/chart" uri="{CE6537A1-D6FC-4f65-9D91-7224C49458BB}"/>
                <c:ext xmlns:c16="http://schemas.microsoft.com/office/drawing/2014/chart" uri="{C3380CC4-5D6E-409C-BE32-E72D297353CC}">
                  <c16:uniqueId val="{00000004-D307-40A5-9388-2DF2D354ADD0}"/>
                </c:ext>
              </c:extLst>
            </c:dLbl>
            <c:dLbl>
              <c:idx val="4"/>
              <c:delete val="1"/>
              <c:extLst>
                <c:ext xmlns:c15="http://schemas.microsoft.com/office/drawing/2012/chart" uri="{CE6537A1-D6FC-4f65-9D91-7224C49458BB}"/>
                <c:ext xmlns:c16="http://schemas.microsoft.com/office/drawing/2014/chart" uri="{C3380CC4-5D6E-409C-BE32-E72D297353CC}">
                  <c16:uniqueId val="{00000002-D307-40A5-9388-2DF2D354ADD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'Danh gia KH (2)'!$C$81:$C$85</c:f>
              <c:strCache>
                <c:ptCount val="5"/>
                <c:pt idx="0">
                  <c:v>Đất trồng cây hàng năm khác</c:v>
                </c:pt>
                <c:pt idx="1">
                  <c:v>Đất trồng cây lâu năm </c:v>
                </c:pt>
                <c:pt idx="2">
                  <c:v>Đất rừng đặc dụng</c:v>
                </c:pt>
                <c:pt idx="3">
                  <c:v>Đất nông nghiệp khác</c:v>
                </c:pt>
                <c:pt idx="4">
                  <c:v>Đất nuôi trồng thủy sản</c:v>
                </c:pt>
              </c:strCache>
            </c:strRef>
          </c:cat>
          <c:val>
            <c:numRef>
              <c:f>'Danh gia KH (2)'!$D$81:$D$85</c:f>
              <c:numCache>
                <c:formatCode>#.##0</c:formatCode>
                <c:ptCount val="5"/>
                <c:pt idx="0">
                  <c:v>200.00169</c:v>
                </c:pt>
                <c:pt idx="1">
                  <c:v>0</c:v>
                </c:pt>
                <c:pt idx="2">
                  <c:v>192.43</c:v>
                </c:pt>
                <c:pt idx="3">
                  <c:v>0</c:v>
                </c:pt>
                <c:pt idx="4" formatCode="0;[Red]0">
                  <c:v>12.484999999996944</c:v>
                </c:pt>
              </c:numCache>
            </c:numRef>
          </c:val>
          <c:extLst>
            <c:ext xmlns:c16="http://schemas.microsoft.com/office/drawing/2014/chart" uri="{C3380CC4-5D6E-409C-BE32-E72D297353CC}">
              <c16:uniqueId val="{00000000-D307-40A5-9388-2DF2D354ADD0}"/>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'Danh gia KH (3)'!$E$6</c:f>
              <c:strCache>
                <c:ptCount val="1"/>
                <c:pt idx="0">
                  <c:v>Hiện trạng 2020</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(3)'!$C$7:$C$16</c:f>
              <c:strCache>
                <c:ptCount val="9"/>
                <c:pt idx="0">
                  <c:v>Đất nông nghiệp</c:v>
                </c:pt>
                <c:pt idx="1">
                  <c:v>Đất trồng cây lâu năm </c:v>
                </c:pt>
                <c:pt idx="2">
                  <c:v>Đất phi nông nghiệp </c:v>
                </c:pt>
                <c:pt idx="3">
                  <c:v>Đất quốc phòng</c:v>
                </c:pt>
                <c:pt idx="4">
                  <c:v>Đất khu công nghiệp</c:v>
                </c:pt>
                <c:pt idx="5">
                  <c:v>Đất thương mại dịch vụ</c:v>
                </c:pt>
                <c:pt idx="6">
                  <c:v>Đất cơ sở sản xuất phi nông nghiệp</c:v>
                </c:pt>
                <c:pt idx="7">
                  <c:v>Đất phát triển hạ tầng</c:v>
                </c:pt>
                <c:pt idx="8">
                  <c:v>Đất ở</c:v>
                </c:pt>
              </c:strCache>
            </c:strRef>
          </c:cat>
          <c:val>
            <c:numRef>
              <c:f>'Danh gia KH (3)'!$E$7:$E$16</c:f>
              <c:numCache>
                <c:formatCode>#.##0</c:formatCode>
                <c:ptCount val="9"/>
                <c:pt idx="0">
                  <c:v>27708.772563999999</c:v>
                </c:pt>
                <c:pt idx="1">
                  <c:v>26827.302073999996</c:v>
                </c:pt>
                <c:pt idx="2">
                  <c:v>6293.336945</c:v>
                </c:pt>
                <c:pt idx="3">
                  <c:v>22.034672</c:v>
                </c:pt>
                <c:pt idx="4">
                  <c:v>1092.4242449999999</c:v>
                </c:pt>
                <c:pt idx="5">
                  <c:v>87.788473999999994</c:v>
                </c:pt>
                <c:pt idx="6">
                  <c:v>869.38503700000001</c:v>
                </c:pt>
                <c:pt idx="7">
                  <c:v>1958.8420090000002</c:v>
                </c:pt>
                <c:pt idx="8">
                  <c:v>1748.172804</c:v>
                </c:pt>
              </c:numCache>
            </c:numRef>
          </c:val>
          <c:extLst>
            <c:ext xmlns:c16="http://schemas.microsoft.com/office/drawing/2014/chart" uri="{C3380CC4-5D6E-409C-BE32-E72D297353CC}">
              <c16:uniqueId val="{00000000-5D2B-4516-B959-94751DEC55CF}"/>
            </c:ext>
          </c:extLst>
        </c:ser>
        <c:ser>
          <c:idx val="1"/>
          <c:order val="1"/>
          <c:tx>
            <c:strRef>
              <c:f>'Danh gia KH (3)'!$F$6</c:f>
              <c:strCache>
                <c:ptCount val="1"/>
                <c:pt idx="0">
                  <c:v>Quy hoạch 2030 </c:v>
                </c:pt>
              </c:strCache>
            </c:strRef>
          </c:tx>
          <c:spPr>
            <a:solidFill>
              <a:srgbClr val="D5D000"/>
            </a:solidFill>
          </c:spPr>
          <c:invertIfNegative val="0"/>
          <c:dLbls>
            <c:dLbl>
              <c:idx val="0"/>
              <c:layout>
                <c:manualLayout>
                  <c:x val="2.9027469022714917E-2"/>
                  <c:y val="-4.287487628209384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2B-4516-B959-94751DEC55CF}"/>
                </c:ext>
              </c:extLst>
            </c:dLbl>
            <c:dLbl>
              <c:idx val="1"/>
              <c:layout>
                <c:manualLayout>
                  <c:x val="4.4657644650330598E-2"/>
                  <c:y val="4.6773132628716348E-3"/>
                </c:manualLayout>
              </c:layout>
              <c:showLegendKey val="0"/>
              <c:showVal val="1"/>
              <c:showCatName val="0"/>
              <c:showSerName val="0"/>
              <c:showPercent val="0"/>
              <c:showBubbleSize val="0"/>
              <c:extLst>
                <c:ext xmlns:c15="http://schemas.microsoft.com/office/drawing/2012/chart" uri="{CE6537A1-D6FC-4f65-9D91-7224C49458BB}">
                  <c15:layout>
                    <c:manualLayout>
                      <c:w val="0.10227725856916907"/>
                      <c:h val="3.5559366154077329E-2"/>
                    </c:manualLayout>
                  </c15:layout>
                </c:ext>
                <c:ext xmlns:c16="http://schemas.microsoft.com/office/drawing/2014/chart" uri="{C3380CC4-5D6E-409C-BE32-E72D297353CC}">
                  <c16:uniqueId val="{00000002-5D2B-4516-B959-94751DEC55C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(3)'!$C$7:$C$16</c:f>
              <c:strCache>
                <c:ptCount val="9"/>
                <c:pt idx="0">
                  <c:v>Đất nông nghiệp</c:v>
                </c:pt>
                <c:pt idx="1">
                  <c:v>Đất trồng cây lâu năm </c:v>
                </c:pt>
                <c:pt idx="2">
                  <c:v>Đất phi nông nghiệp </c:v>
                </c:pt>
                <c:pt idx="3">
                  <c:v>Đất quốc phòng</c:v>
                </c:pt>
                <c:pt idx="4">
                  <c:v>Đất khu công nghiệp</c:v>
                </c:pt>
                <c:pt idx="5">
                  <c:v>Đất thương mại dịch vụ</c:v>
                </c:pt>
                <c:pt idx="6">
                  <c:v>Đất cơ sở sản xuất phi nông nghiệp</c:v>
                </c:pt>
                <c:pt idx="7">
                  <c:v>Đất phát triển hạ tầng</c:v>
                </c:pt>
                <c:pt idx="8">
                  <c:v>Đất ở</c:v>
                </c:pt>
              </c:strCache>
            </c:strRef>
          </c:cat>
          <c:val>
            <c:numRef>
              <c:f>'Danh gia KH (3)'!$F$7:$F$16</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5D2B-4516-B959-94751DEC55CF}"/>
            </c:ext>
          </c:extLst>
        </c:ser>
        <c:dLbls>
          <c:showLegendKey val="0"/>
          <c:showVal val="0"/>
          <c:showCatName val="0"/>
          <c:showSerName val="0"/>
          <c:showPercent val="0"/>
          <c:showBubbleSize val="0"/>
        </c:dLbls>
        <c:gapWidth val="150"/>
        <c:shape val="box"/>
        <c:axId val="83632512"/>
        <c:axId val="83634048"/>
        <c:axId val="0"/>
      </c:bar3DChart>
      <c:catAx>
        <c:axId val="83632512"/>
        <c:scaling>
          <c:orientation val="minMax"/>
        </c:scaling>
        <c:delete val="0"/>
        <c:axPos val="b"/>
        <c:numFmt formatCode="General" sourceLinked="0"/>
        <c:majorTickMark val="out"/>
        <c:minorTickMark val="none"/>
        <c:tickLblPos val="nextTo"/>
        <c:txPr>
          <a:bodyPr/>
          <a:lstStyle/>
          <a:p>
            <a:pPr>
              <a:defRPr b="0"/>
            </a:pPr>
            <a:endParaRPr lang="en-US"/>
          </a:p>
        </c:txPr>
        <c:crossAx val="83634048"/>
        <c:crosses val="autoZero"/>
        <c:auto val="1"/>
        <c:lblAlgn val="ctr"/>
        <c:lblOffset val="100"/>
        <c:noMultiLvlLbl val="0"/>
      </c:catAx>
      <c:valAx>
        <c:axId val="83634048"/>
        <c:scaling>
          <c:orientation val="minMax"/>
        </c:scaling>
        <c:delete val="0"/>
        <c:axPos val="l"/>
        <c:majorGridlines/>
        <c:numFmt formatCode="#.##0" sourceLinked="1"/>
        <c:majorTickMark val="out"/>
        <c:minorTickMark val="none"/>
        <c:tickLblPos val="nextTo"/>
        <c:crossAx val="83632512"/>
        <c:crosses val="autoZero"/>
        <c:crossBetween val="between"/>
      </c:valAx>
    </c:plotArea>
    <c:legend>
      <c:legendPos val="r"/>
      <c:layout>
        <c:manualLayout>
          <c:xMode val="edge"/>
          <c:yMode val="edge"/>
          <c:x val="0.62062785835298384"/>
          <c:y val="0.26946719877550146"/>
          <c:w val="0.18220108036336555"/>
          <c:h val="9.9761925499471008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8901078537433847E-2"/>
          <c:y val="1.6034904831750116E-2"/>
          <c:w val="0.84808040463701118"/>
          <c:h val="0.67061958966997293"/>
        </c:manualLayout>
      </c:layout>
      <c:bar3DChart>
        <c:barDir val="col"/>
        <c:grouping val="clustered"/>
        <c:varyColors val="0"/>
        <c:ser>
          <c:idx val="0"/>
          <c:order val="0"/>
          <c:tx>
            <c:strRef>
              <c:f>'Danh gia KH (3)'!$E$19</c:f>
              <c:strCache>
                <c:ptCount val="1"/>
                <c:pt idx="0">
                  <c:v>Hiện trạng 2020</c:v>
                </c:pt>
              </c:strCache>
            </c:strRef>
          </c:tx>
          <c:spPr>
            <a:solidFill>
              <a:schemeClr val="accent5">
                <a:lumMod val="75000"/>
              </a:schemeClr>
            </a:solidFill>
          </c:spPr>
          <c:invertIfNegative val="0"/>
          <c:dLbls>
            <c:dLbl>
              <c:idx val="2"/>
              <c:layout>
                <c:manualLayout>
                  <c:x val="-1.9162642434377524E-2"/>
                  <c:y val="2.94755077098179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7A-46A9-8100-4480DE4AD62B}"/>
                </c:ext>
              </c:extLst>
            </c:dLbl>
            <c:spPr>
              <a:noFill/>
              <a:ln>
                <a:noFill/>
              </a:ln>
              <a:effectLst/>
            </c:spPr>
            <c:txPr>
              <a:bodyPr/>
              <a:lstStyle/>
              <a:p>
                <a:pPr>
                  <a:defRPr sz="1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(3)'!$C$20:$C$24</c:f>
              <c:strCache>
                <c:ptCount val="5"/>
                <c:pt idx="0">
                  <c:v>Đất nông nghiệp</c:v>
                </c:pt>
                <c:pt idx="1">
                  <c:v>Đất trồng cây hàng năm khác</c:v>
                </c:pt>
                <c:pt idx="2">
                  <c:v>Đất trồng cây lâu năm </c:v>
                </c:pt>
                <c:pt idx="3">
                  <c:v>Đất rừng đặc dụng</c:v>
                </c:pt>
                <c:pt idx="4">
                  <c:v>Đất nông nghiệp khác</c:v>
                </c:pt>
              </c:strCache>
            </c:strRef>
          </c:cat>
          <c:val>
            <c:numRef>
              <c:f>'Danh gia KH (3)'!$E$20:$E$24</c:f>
              <c:numCache>
                <c:formatCode>#.##0</c:formatCode>
                <c:ptCount val="5"/>
                <c:pt idx="0">
                  <c:v>27708.772563999999</c:v>
                </c:pt>
                <c:pt idx="1">
                  <c:v>460.59168999999997</c:v>
                </c:pt>
                <c:pt idx="2">
                  <c:v>26827.302073999996</c:v>
                </c:pt>
                <c:pt idx="3">
                  <c:v>192.43</c:v>
                </c:pt>
                <c:pt idx="4">
                  <c:v>215.96380000000002</c:v>
                </c:pt>
              </c:numCache>
            </c:numRef>
          </c:val>
          <c:extLst>
            <c:ext xmlns:c16="http://schemas.microsoft.com/office/drawing/2014/chart" uri="{C3380CC4-5D6E-409C-BE32-E72D297353CC}">
              <c16:uniqueId val="{00000001-EE7A-46A9-8100-4480DE4AD62B}"/>
            </c:ext>
          </c:extLst>
        </c:ser>
        <c:ser>
          <c:idx val="1"/>
          <c:order val="1"/>
          <c:tx>
            <c:strRef>
              <c:f>'Danh gia KH (3)'!$F$19</c:f>
              <c:strCache>
                <c:ptCount val="1"/>
                <c:pt idx="0">
                  <c:v>Quy hoạch 2030</c:v>
                </c:pt>
              </c:strCache>
            </c:strRef>
          </c:tx>
          <c:spPr>
            <a:solidFill>
              <a:srgbClr val="D5D000"/>
            </a:solidFill>
          </c:spPr>
          <c:invertIfNegative val="0"/>
          <c:dLbls>
            <c:dLbl>
              <c:idx val="0"/>
              <c:layout>
                <c:manualLayout>
                  <c:x val="7.5917057128083637E-2"/>
                  <c:y val="1.5803455499318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7A-46A9-8100-4480DE4AD62B}"/>
                </c:ext>
              </c:extLst>
            </c:dLbl>
            <c:dLbl>
              <c:idx val="2"/>
              <c:layout>
                <c:manualLayout>
                  <c:x val="4.6962982324638497E-2"/>
                  <c:y val="1.806105932653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7A-46A9-8100-4480DE4AD62B}"/>
                </c:ext>
              </c:extLst>
            </c:dLbl>
            <c:dLbl>
              <c:idx val="3"/>
              <c:layout>
                <c:manualLayout>
                  <c:x val="1.031834592620328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7A-46A9-8100-4480DE4AD62B}"/>
                </c:ext>
              </c:extLst>
            </c:dLbl>
            <c:dLbl>
              <c:idx val="4"/>
              <c:layout>
                <c:manualLayout>
                  <c:x val="1.7688593016348484E-2"/>
                  <c:y val="5.89510154196360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7A-46A9-8100-4480DE4AD62B}"/>
                </c:ext>
              </c:extLst>
            </c:dLbl>
            <c:spPr>
              <a:noFill/>
              <a:ln>
                <a:noFill/>
              </a:ln>
              <a:effectLst/>
            </c:spPr>
            <c:txPr>
              <a:bodyPr/>
              <a:lstStyle/>
              <a:p>
                <a:pPr>
                  <a:defRPr sz="18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(3)'!$C$20:$C$24</c:f>
              <c:strCache>
                <c:ptCount val="5"/>
                <c:pt idx="0">
                  <c:v>Đất nông nghiệp</c:v>
                </c:pt>
                <c:pt idx="1">
                  <c:v>Đất trồng cây hàng năm khác</c:v>
                </c:pt>
                <c:pt idx="2">
                  <c:v>Đất trồng cây lâu năm </c:v>
                </c:pt>
                <c:pt idx="3">
                  <c:v>Đất rừng đặc dụng</c:v>
                </c:pt>
                <c:pt idx="4">
                  <c:v>Đất nông nghiệp khác</c:v>
                </c:pt>
              </c:strCache>
            </c:strRef>
          </c:cat>
          <c:val>
            <c:numRef>
              <c:f>'Danh gia KH (3)'!$F$20:$F$24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EE7A-46A9-8100-4480DE4AD62B}"/>
            </c:ext>
          </c:extLst>
        </c:ser>
        <c:dLbls>
          <c:showLegendKey val="0"/>
          <c:showVal val="0"/>
          <c:showCatName val="0"/>
          <c:showSerName val="0"/>
          <c:showPercent val="0"/>
          <c:showBubbleSize val="0"/>
        </c:dLbls>
        <c:gapWidth val="150"/>
        <c:shape val="box"/>
        <c:axId val="83653760"/>
        <c:axId val="83655296"/>
        <c:axId val="0"/>
      </c:bar3DChart>
      <c:catAx>
        <c:axId val="83653760"/>
        <c:scaling>
          <c:orientation val="minMax"/>
        </c:scaling>
        <c:delete val="0"/>
        <c:axPos val="b"/>
        <c:numFmt formatCode="General" sourceLinked="0"/>
        <c:majorTickMark val="out"/>
        <c:minorTickMark val="none"/>
        <c:tickLblPos val="nextTo"/>
        <c:txPr>
          <a:bodyPr/>
          <a:lstStyle/>
          <a:p>
            <a:pPr>
              <a:defRPr sz="2000" baseline="0"/>
            </a:pPr>
            <a:endParaRPr lang="en-US"/>
          </a:p>
        </c:txPr>
        <c:crossAx val="83655296"/>
        <c:crosses val="autoZero"/>
        <c:auto val="1"/>
        <c:lblAlgn val="ctr"/>
        <c:lblOffset val="100"/>
        <c:noMultiLvlLbl val="0"/>
      </c:catAx>
      <c:valAx>
        <c:axId val="83655296"/>
        <c:scaling>
          <c:orientation val="minMax"/>
        </c:scaling>
        <c:delete val="0"/>
        <c:axPos val="l"/>
        <c:majorGridlines/>
        <c:numFmt formatCode="#.##0" sourceLinked="1"/>
        <c:majorTickMark val="out"/>
        <c:minorTickMark val="none"/>
        <c:tickLblPos val="nextTo"/>
        <c:crossAx val="83653760"/>
        <c:crosses val="autoZero"/>
        <c:crossBetween val="between"/>
      </c:valAx>
    </c:plotArea>
    <c:legend>
      <c:legendPos val="r"/>
      <c:layout>
        <c:manualLayout>
          <c:xMode val="edge"/>
          <c:yMode val="edge"/>
          <c:x val="0.6194599825760394"/>
          <c:y val="0.22046788876550238"/>
          <c:w val="0.2592197451526731"/>
          <c:h val="0.18324290048997813"/>
        </c:manualLayout>
      </c:layout>
      <c:overlay val="0"/>
      <c:txPr>
        <a:bodyPr/>
        <a:lstStyle/>
        <a:p>
          <a:pPr>
            <a:defRPr sz="2000" baseline="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'Danh gia KH (3)'!$E$6</c:f>
              <c:strCache>
                <c:ptCount val="1"/>
                <c:pt idx="0">
                  <c:v>Hiện trạng 2020</c:v>
                </c:pt>
              </c:strCache>
            </c:strRef>
          </c:tx>
          <c:spPr>
            <a:solidFill>
              <a:schemeClr val="accent5">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(3)'!$C$9:$C$16</c:f>
              <c:strCache>
                <c:ptCount val="7"/>
                <c:pt idx="0">
                  <c:v>Đất phi nông nghiệp </c:v>
                </c:pt>
                <c:pt idx="1">
                  <c:v>Đất quốc phòng</c:v>
                </c:pt>
                <c:pt idx="2">
                  <c:v>Đất khu công nghiệp</c:v>
                </c:pt>
                <c:pt idx="3">
                  <c:v>Đất thương mại dịch vụ</c:v>
                </c:pt>
                <c:pt idx="4">
                  <c:v>Đất cơ sở sản xuất phi nông nghiệp</c:v>
                </c:pt>
                <c:pt idx="5">
                  <c:v>Đất phát triển hạ tầng</c:v>
                </c:pt>
                <c:pt idx="6">
                  <c:v>Đất ở</c:v>
                </c:pt>
              </c:strCache>
            </c:strRef>
          </c:cat>
          <c:val>
            <c:numRef>
              <c:f>'Danh gia KH (3)'!$E$9:$E$16</c:f>
              <c:numCache>
                <c:formatCode>#.##0</c:formatCode>
                <c:ptCount val="7"/>
                <c:pt idx="0">
                  <c:v>6293.336945</c:v>
                </c:pt>
                <c:pt idx="1">
                  <c:v>22.034672</c:v>
                </c:pt>
                <c:pt idx="2">
                  <c:v>1092.4242449999999</c:v>
                </c:pt>
                <c:pt idx="3">
                  <c:v>87.788473999999994</c:v>
                </c:pt>
                <c:pt idx="4">
                  <c:v>869.38503700000001</c:v>
                </c:pt>
                <c:pt idx="5">
                  <c:v>1958.8420090000002</c:v>
                </c:pt>
                <c:pt idx="6">
                  <c:v>1748.172804</c:v>
                </c:pt>
              </c:numCache>
            </c:numRef>
          </c:val>
          <c:extLst>
            <c:ext xmlns:c16="http://schemas.microsoft.com/office/drawing/2014/chart" uri="{C3380CC4-5D6E-409C-BE32-E72D297353CC}">
              <c16:uniqueId val="{00000000-48F1-4BD3-B841-079D03856B1C}"/>
            </c:ext>
          </c:extLst>
        </c:ser>
        <c:ser>
          <c:idx val="1"/>
          <c:order val="1"/>
          <c:tx>
            <c:strRef>
              <c:f>'Danh gia KH (3)'!$F$6</c:f>
              <c:strCache>
                <c:ptCount val="1"/>
                <c:pt idx="0">
                  <c:v>Quy hoạch 2030 </c:v>
                </c:pt>
              </c:strCache>
            </c:strRef>
          </c:tx>
          <c:spPr>
            <a:solidFill>
              <a:srgbClr val="D5D000"/>
            </a:solidFill>
          </c:spPr>
          <c:invertIfNegative val="0"/>
          <c:dLbls>
            <c:dLbl>
              <c:idx val="0"/>
              <c:layout>
                <c:manualLayout>
                  <c:x val="2.9027469022714917E-2"/>
                  <c:y val="-4.287487628209384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F1-4BD3-B841-079D03856B1C}"/>
                </c:ext>
              </c:extLst>
            </c:dLbl>
            <c:dLbl>
              <c:idx val="1"/>
              <c:layout>
                <c:manualLayout>
                  <c:x val="4.4657644650330598E-2"/>
                  <c:y val="4.6773132628716348E-3"/>
                </c:manualLayout>
              </c:layout>
              <c:showLegendKey val="0"/>
              <c:showVal val="1"/>
              <c:showCatName val="0"/>
              <c:showSerName val="0"/>
              <c:showPercent val="0"/>
              <c:showBubbleSize val="0"/>
              <c:extLst>
                <c:ext xmlns:c15="http://schemas.microsoft.com/office/drawing/2012/chart" uri="{CE6537A1-D6FC-4f65-9D91-7224C49458BB}">
                  <c15:layout>
                    <c:manualLayout>
                      <c:w val="0.10227725856916907"/>
                      <c:h val="3.5559366154077329E-2"/>
                    </c:manualLayout>
                  </c15:layout>
                </c:ext>
                <c:ext xmlns:c16="http://schemas.microsoft.com/office/drawing/2014/chart" uri="{C3380CC4-5D6E-409C-BE32-E72D297353CC}">
                  <c16:uniqueId val="{00000002-48F1-4BD3-B841-079D03856B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'Danh gia KH (3)'!$C$9:$C$16</c:f>
              <c:strCache>
                <c:ptCount val="7"/>
                <c:pt idx="0">
                  <c:v>Đất phi nông nghiệp </c:v>
                </c:pt>
                <c:pt idx="1">
                  <c:v>Đất quốc phòng</c:v>
                </c:pt>
                <c:pt idx="2">
                  <c:v>Đất khu công nghiệp</c:v>
                </c:pt>
                <c:pt idx="3">
                  <c:v>Đất thương mại dịch vụ</c:v>
                </c:pt>
                <c:pt idx="4">
                  <c:v>Đất cơ sở sản xuất phi nông nghiệp</c:v>
                </c:pt>
                <c:pt idx="5">
                  <c:v>Đất phát triển hạ tầng</c:v>
                </c:pt>
                <c:pt idx="6">
                  <c:v>Đất ở</c:v>
                </c:pt>
              </c:strCache>
            </c:strRef>
          </c:cat>
          <c:val>
            <c:numRef>
              <c:f>'Danh gia KH (3)'!$F$9:$F$16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48F1-4BD3-B841-079D03856B1C}"/>
            </c:ext>
          </c:extLst>
        </c:ser>
        <c:dLbls>
          <c:showLegendKey val="0"/>
          <c:showVal val="0"/>
          <c:showCatName val="0"/>
          <c:showSerName val="0"/>
          <c:showPercent val="0"/>
          <c:showBubbleSize val="0"/>
        </c:dLbls>
        <c:gapWidth val="150"/>
        <c:shape val="box"/>
        <c:axId val="83632512"/>
        <c:axId val="83634048"/>
        <c:axId val="0"/>
      </c:bar3DChart>
      <c:catAx>
        <c:axId val="83632512"/>
        <c:scaling>
          <c:orientation val="minMax"/>
        </c:scaling>
        <c:delete val="0"/>
        <c:axPos val="b"/>
        <c:numFmt formatCode="General" sourceLinked="0"/>
        <c:majorTickMark val="out"/>
        <c:minorTickMark val="none"/>
        <c:tickLblPos val="nextTo"/>
        <c:txPr>
          <a:bodyPr/>
          <a:lstStyle/>
          <a:p>
            <a:pPr>
              <a:defRPr b="0"/>
            </a:pPr>
            <a:endParaRPr lang="en-US"/>
          </a:p>
        </c:txPr>
        <c:crossAx val="83634048"/>
        <c:crosses val="autoZero"/>
        <c:auto val="1"/>
        <c:lblAlgn val="ctr"/>
        <c:lblOffset val="100"/>
        <c:noMultiLvlLbl val="0"/>
      </c:catAx>
      <c:valAx>
        <c:axId val="83634048"/>
        <c:scaling>
          <c:orientation val="minMax"/>
        </c:scaling>
        <c:delete val="0"/>
        <c:axPos val="l"/>
        <c:majorGridlines/>
        <c:numFmt formatCode="#.##0" sourceLinked="1"/>
        <c:majorTickMark val="out"/>
        <c:minorTickMark val="none"/>
        <c:tickLblPos val="nextTo"/>
        <c:crossAx val="83632512"/>
        <c:crosses val="autoZero"/>
        <c:crossBetween val="between"/>
      </c:valAx>
    </c:plotArea>
    <c:legend>
      <c:legendPos val="r"/>
      <c:layout>
        <c:manualLayout>
          <c:xMode val="edge"/>
          <c:yMode val="edge"/>
          <c:x val="0.62062785835298384"/>
          <c:y val="0.26946719877550146"/>
          <c:w val="0.18220108036336555"/>
          <c:h val="9.9761925499471008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perspective val="5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a:gsLst>
                  <a:gs pos="100000">
                    <a:schemeClr val="accent1">
                      <a:lumMod val="60000"/>
                      <a:lumOff val="40000"/>
                    </a:schemeClr>
                  </a:gs>
                  <a:gs pos="0">
                    <a:schemeClr val="accent1"/>
                  </a:gs>
                </a:gsLst>
                <a:lin ang="5400000" scaled="0"/>
              </a:gradFill>
              <a:ln w="50800">
                <a:solidFill>
                  <a:schemeClr val="lt1"/>
                </a:solidFill>
              </a:ln>
              <a:effectLst/>
              <a:sp3d contourW="50800">
                <a:contourClr>
                  <a:schemeClr val="lt1"/>
                </a:contourClr>
              </a:sp3d>
            </c:spPr>
            <c:extLst>
              <c:ext xmlns:c16="http://schemas.microsoft.com/office/drawing/2014/chart" uri="{C3380CC4-5D6E-409C-BE32-E72D297353CC}">
                <c16:uniqueId val="{00000001-ED71-4606-B435-E1CA7087E073}"/>
              </c:ext>
            </c:extLst>
          </c:dPt>
          <c:dPt>
            <c:idx val="1"/>
            <c:bubble3D val="0"/>
            <c:spPr>
              <a:solidFill>
                <a:srgbClr val="66FF99"/>
              </a:solidFill>
              <a:ln w="50800">
                <a:solidFill>
                  <a:schemeClr val="lt1"/>
                </a:solidFill>
              </a:ln>
              <a:effectLst/>
              <a:sp3d contourW="50800">
                <a:contourClr>
                  <a:schemeClr val="lt1"/>
                </a:contourClr>
              </a:sp3d>
            </c:spPr>
            <c:extLst>
              <c:ext xmlns:c16="http://schemas.microsoft.com/office/drawing/2014/chart" uri="{C3380CC4-5D6E-409C-BE32-E72D297353CC}">
                <c16:uniqueId val="{00000003-ED71-4606-B435-E1CA7087E073}"/>
              </c:ext>
            </c:extLst>
          </c:dPt>
          <c:dPt>
            <c:idx val="2"/>
            <c:bubble3D val="0"/>
            <c:spPr>
              <a:gradFill>
                <a:gsLst>
                  <a:gs pos="100000">
                    <a:schemeClr val="accent3">
                      <a:lumMod val="60000"/>
                      <a:lumOff val="40000"/>
                    </a:schemeClr>
                  </a:gs>
                  <a:gs pos="0">
                    <a:schemeClr val="accent3"/>
                  </a:gs>
                </a:gsLst>
                <a:lin ang="5400000" scaled="0"/>
              </a:gradFill>
              <a:ln w="50800">
                <a:solidFill>
                  <a:schemeClr val="lt1"/>
                </a:solidFill>
              </a:ln>
              <a:effectLst/>
              <a:sp3d contourW="50800">
                <a:contourClr>
                  <a:schemeClr val="lt1"/>
                </a:contourClr>
              </a:sp3d>
            </c:spPr>
            <c:extLst>
              <c:ext xmlns:c16="http://schemas.microsoft.com/office/drawing/2014/chart" uri="{C3380CC4-5D6E-409C-BE32-E72D297353CC}">
                <c16:uniqueId val="{00000005-ED71-4606-B435-E1CA7087E073}"/>
              </c:ext>
            </c:extLst>
          </c:dPt>
          <c:dPt>
            <c:idx val="3"/>
            <c:bubble3D val="0"/>
            <c:spPr>
              <a:gradFill>
                <a:gsLst>
                  <a:gs pos="100000">
                    <a:schemeClr val="accent4">
                      <a:lumMod val="60000"/>
                      <a:lumOff val="40000"/>
                    </a:schemeClr>
                  </a:gs>
                  <a:gs pos="0">
                    <a:schemeClr val="accent4"/>
                  </a:gs>
                </a:gsLst>
                <a:lin ang="5400000" scaled="0"/>
              </a:gradFill>
              <a:ln w="50800">
                <a:solidFill>
                  <a:schemeClr val="lt1"/>
                </a:solidFill>
              </a:ln>
              <a:effectLst/>
              <a:sp3d contourW="50800">
                <a:contourClr>
                  <a:schemeClr val="lt1"/>
                </a:contourClr>
              </a:sp3d>
            </c:spPr>
            <c:extLst>
              <c:ext xmlns:c16="http://schemas.microsoft.com/office/drawing/2014/chart" uri="{C3380CC4-5D6E-409C-BE32-E72D297353CC}">
                <c16:uniqueId val="{00000007-ED71-4606-B435-E1CA7087E073}"/>
              </c:ext>
            </c:extLst>
          </c:dPt>
          <c:dPt>
            <c:idx val="4"/>
            <c:bubble3D val="0"/>
            <c:spPr>
              <a:gradFill>
                <a:gsLst>
                  <a:gs pos="100000">
                    <a:schemeClr val="accent5">
                      <a:lumMod val="60000"/>
                      <a:lumOff val="40000"/>
                    </a:schemeClr>
                  </a:gs>
                  <a:gs pos="0">
                    <a:schemeClr val="accent5"/>
                  </a:gs>
                </a:gsLst>
                <a:lin ang="5400000" scaled="0"/>
              </a:gradFill>
              <a:ln w="50800">
                <a:solidFill>
                  <a:schemeClr val="lt1"/>
                </a:solidFill>
              </a:ln>
              <a:effectLst/>
              <a:sp3d contourW="50800">
                <a:contourClr>
                  <a:schemeClr val="lt1"/>
                </a:contourClr>
              </a:sp3d>
            </c:spPr>
            <c:extLst>
              <c:ext xmlns:c16="http://schemas.microsoft.com/office/drawing/2014/chart" uri="{C3380CC4-5D6E-409C-BE32-E72D297353CC}">
                <c16:uniqueId val="{00000009-ED71-4606-B435-E1CA7087E073}"/>
              </c:ext>
            </c:extLst>
          </c:dPt>
          <c:dLbls>
            <c:dLbl>
              <c:idx val="0"/>
              <c:delete val="1"/>
              <c:extLst>
                <c:ext xmlns:c15="http://schemas.microsoft.com/office/drawing/2012/chart" uri="{CE6537A1-D6FC-4f65-9D91-7224C49458BB}"/>
                <c:ext xmlns:c16="http://schemas.microsoft.com/office/drawing/2014/chart" uri="{C3380CC4-5D6E-409C-BE32-E72D297353CC}">
                  <c16:uniqueId val="{00000001-ED71-4606-B435-E1CA7087E073}"/>
                </c:ext>
              </c:extLst>
            </c:dLbl>
            <c:dLbl>
              <c:idx val="1"/>
              <c:layout>
                <c:manualLayout>
                  <c:x val="-0.1508709536307962"/>
                  <c:y val="-0.44157115777194517"/>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fld id="{ABA84F29-F580-4C54-BA91-018785A20E01}" type="CATEGORYNAME">
                      <a:rPr lang="en-US" sz="1400"/>
                      <a:pPr>
                        <a:defRPr/>
                      </a:pPr>
                      <a:t>[CATEGORY NAME]</a:t>
                    </a:fld>
                    <a:r>
                      <a:rPr lang="en-US" sz="1400" baseline="0"/>
                      <a:t>; </a:t>
                    </a:r>
                    <a:fld id="{1916E3C5-C32D-44E2-BF4A-924961DD0FC0}" type="VALUE">
                      <a:rPr lang="en-US" sz="1400" baseline="0"/>
                      <a:pPr>
                        <a:defRPr/>
                      </a:pPr>
                      <a:t>[VALUE]</a:t>
                    </a:fld>
                    <a:r>
                      <a:rPr lang="en-US" sz="1400" baseline="0"/>
                      <a:t>ha</a:t>
                    </a:r>
                  </a:p>
                  <a:p>
                    <a:pPr>
                      <a:defRPr/>
                    </a:pPr>
                    <a:r>
                      <a:rPr lang="en-US" sz="1400" baseline="0"/>
                      <a:t>95,22% DT đất nông nghiệp</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57837860892388449"/>
                      <c:h val="0.19893518518518519"/>
                    </c:manualLayout>
                  </c15:layout>
                  <c15:dlblFieldTable/>
                  <c15:showDataLabelsRange val="0"/>
                </c:ext>
                <c:ext xmlns:c16="http://schemas.microsoft.com/office/drawing/2014/chart" uri="{C3380CC4-5D6E-409C-BE32-E72D297353CC}">
                  <c16:uniqueId val="{00000003-ED71-4606-B435-E1CA7087E073}"/>
                </c:ext>
              </c:extLst>
            </c:dLbl>
            <c:dLbl>
              <c:idx val="2"/>
              <c:delete val="1"/>
              <c:extLst>
                <c:ext xmlns:c15="http://schemas.microsoft.com/office/drawing/2012/chart" uri="{CE6537A1-D6FC-4f65-9D91-7224C49458BB}"/>
                <c:ext xmlns:c16="http://schemas.microsoft.com/office/drawing/2014/chart" uri="{C3380CC4-5D6E-409C-BE32-E72D297353CC}">
                  <c16:uniqueId val="{00000005-ED71-4606-B435-E1CA7087E073}"/>
                </c:ext>
              </c:extLst>
            </c:dLbl>
            <c:dLbl>
              <c:idx val="3"/>
              <c:delete val="1"/>
              <c:extLst>
                <c:ext xmlns:c15="http://schemas.microsoft.com/office/drawing/2012/chart" uri="{CE6537A1-D6FC-4f65-9D91-7224C49458BB}"/>
                <c:ext xmlns:c16="http://schemas.microsoft.com/office/drawing/2014/chart" uri="{C3380CC4-5D6E-409C-BE32-E72D297353CC}">
                  <c16:uniqueId val="{00000007-ED71-4606-B435-E1CA7087E073}"/>
                </c:ext>
              </c:extLst>
            </c:dLbl>
            <c:dLbl>
              <c:idx val="4"/>
              <c:delete val="1"/>
              <c:extLst>
                <c:ext xmlns:c15="http://schemas.microsoft.com/office/drawing/2012/chart" uri="{CE6537A1-D6FC-4f65-9D91-7224C49458BB}"/>
                <c:ext xmlns:c16="http://schemas.microsoft.com/office/drawing/2014/chart" uri="{C3380CC4-5D6E-409C-BE32-E72D297353CC}">
                  <c16:uniqueId val="{00000009-ED71-4606-B435-E1CA7087E0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'Danh gia KH (3)'!$C$81:$C$85</c:f>
              <c:strCache>
                <c:ptCount val="5"/>
                <c:pt idx="0">
                  <c:v>Đất trồng cây hàng năm khác</c:v>
                </c:pt>
                <c:pt idx="1">
                  <c:v>Đất trồng cây lâu năm </c:v>
                </c:pt>
                <c:pt idx="2">
                  <c:v>Đất rừng đặc dụng</c:v>
                </c:pt>
                <c:pt idx="3">
                  <c:v>Đất nông nghiệp khác</c:v>
                </c:pt>
                <c:pt idx="4">
                  <c:v>Đất nuôi trồng thủy sản</c:v>
                </c:pt>
              </c:strCache>
            </c:strRef>
          </c:cat>
          <c:val>
            <c:numRef>
              <c:f>'Danh gia KH (3)'!$E$81:$E$85</c:f>
              <c:numCache>
                <c:formatCode>#.##0</c:formatCode>
                <c:ptCount val="5"/>
                <c:pt idx="0">
                  <c:v>200.00169</c:v>
                </c:pt>
                <c:pt idx="1">
                  <c:v>16932.182708</c:v>
                </c:pt>
                <c:pt idx="2">
                  <c:v>192.43</c:v>
                </c:pt>
                <c:pt idx="3">
                  <c:v>444.83739000000003</c:v>
                </c:pt>
                <c:pt idx="4" formatCode="0;[Red]0">
                  <c:v>12.484999999996944</c:v>
                </c:pt>
              </c:numCache>
            </c:numRef>
          </c:val>
          <c:extLst>
            <c:ext xmlns:c16="http://schemas.microsoft.com/office/drawing/2014/chart" uri="{C3380CC4-5D6E-409C-BE32-E72D297353CC}">
              <c16:uniqueId val="{0000000A-ED71-4606-B435-E1CA7087E073}"/>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430696</xdr:colOff>
      <xdr:row>1</xdr:row>
      <xdr:rowOff>82825</xdr:rowOff>
    </xdr:from>
    <xdr:to>
      <xdr:col>18</xdr:col>
      <xdr:colOff>517071</xdr:colOff>
      <xdr:row>26</xdr:row>
      <xdr:rowOff>44823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57631</xdr:colOff>
      <xdr:row>26</xdr:row>
      <xdr:rowOff>196103</xdr:rowOff>
    </xdr:from>
    <xdr:to>
      <xdr:col>17</xdr:col>
      <xdr:colOff>470647</xdr:colOff>
      <xdr:row>42</xdr:row>
      <xdr:rowOff>201706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48</xdr:row>
      <xdr:rowOff>0</xdr:rowOff>
    </xdr:from>
    <xdr:to>
      <xdr:col>13</xdr:col>
      <xdr:colOff>219245</xdr:colOff>
      <xdr:row>73</xdr:row>
      <xdr:rowOff>186115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560294</xdr:colOff>
      <xdr:row>78</xdr:row>
      <xdr:rowOff>29135</xdr:rowOff>
    </xdr:from>
    <xdr:to>
      <xdr:col>15</xdr:col>
      <xdr:colOff>347382</xdr:colOff>
      <xdr:row>91</xdr:row>
      <xdr:rowOff>150158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430697</xdr:colOff>
      <xdr:row>1</xdr:row>
      <xdr:rowOff>82825</xdr:rowOff>
    </xdr:from>
    <xdr:to>
      <xdr:col>18</xdr:col>
      <xdr:colOff>224117</xdr:colOff>
      <xdr:row>26</xdr:row>
      <xdr:rowOff>44823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57631</xdr:colOff>
      <xdr:row>26</xdr:row>
      <xdr:rowOff>196103</xdr:rowOff>
    </xdr:from>
    <xdr:to>
      <xdr:col>18</xdr:col>
      <xdr:colOff>470647</xdr:colOff>
      <xdr:row>42</xdr:row>
      <xdr:rowOff>201706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48</xdr:row>
      <xdr:rowOff>0</xdr:rowOff>
    </xdr:from>
    <xdr:to>
      <xdr:col>14</xdr:col>
      <xdr:colOff>219245</xdr:colOff>
      <xdr:row>73</xdr:row>
      <xdr:rowOff>186115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560294</xdr:colOff>
      <xdr:row>78</xdr:row>
      <xdr:rowOff>29135</xdr:rowOff>
    </xdr:from>
    <xdr:to>
      <xdr:col>16</xdr:col>
      <xdr:colOff>347382</xdr:colOff>
      <xdr:row>91</xdr:row>
      <xdr:rowOff>150158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115" zoomScaleNormal="115" workbookViewId="0">
      <selection activeCell="C15" sqref="C15:F15"/>
    </sheetView>
  </sheetViews>
  <sheetFormatPr defaultRowHeight="15.75"/>
  <cols>
    <col min="2" max="2" width="9.625" customWidth="1"/>
    <col min="3" max="3" width="17.25" customWidth="1"/>
    <col min="6" max="6" width="28.5" customWidth="1"/>
    <col min="258" max="258" width="15.25" customWidth="1"/>
    <col min="259" max="259" width="17.25" customWidth="1"/>
    <col min="262" max="262" width="47.5" customWidth="1"/>
    <col min="514" max="514" width="15.25" customWidth="1"/>
    <col min="515" max="515" width="17.25" customWidth="1"/>
    <col min="518" max="518" width="47.5" customWidth="1"/>
    <col min="770" max="770" width="15.25" customWidth="1"/>
    <col min="771" max="771" width="17.25" customWidth="1"/>
    <col min="774" max="774" width="47.5" customWidth="1"/>
    <col min="1026" max="1026" width="15.25" customWidth="1"/>
    <col min="1027" max="1027" width="17.25" customWidth="1"/>
    <col min="1030" max="1030" width="47.5" customWidth="1"/>
    <col min="1282" max="1282" width="15.25" customWidth="1"/>
    <col min="1283" max="1283" width="17.25" customWidth="1"/>
    <col min="1286" max="1286" width="47.5" customWidth="1"/>
    <col min="1538" max="1538" width="15.25" customWidth="1"/>
    <col min="1539" max="1539" width="17.25" customWidth="1"/>
    <col min="1542" max="1542" width="47.5" customWidth="1"/>
    <col min="1794" max="1794" width="15.25" customWidth="1"/>
    <col min="1795" max="1795" width="17.25" customWidth="1"/>
    <col min="1798" max="1798" width="47.5" customWidth="1"/>
    <col min="2050" max="2050" width="15.25" customWidth="1"/>
    <col min="2051" max="2051" width="17.25" customWidth="1"/>
    <col min="2054" max="2054" width="47.5" customWidth="1"/>
    <col min="2306" max="2306" width="15.25" customWidth="1"/>
    <col min="2307" max="2307" width="17.25" customWidth="1"/>
    <col min="2310" max="2310" width="47.5" customWidth="1"/>
    <col min="2562" max="2562" width="15.25" customWidth="1"/>
    <col min="2563" max="2563" width="17.25" customWidth="1"/>
    <col min="2566" max="2566" width="47.5" customWidth="1"/>
    <col min="2818" max="2818" width="15.25" customWidth="1"/>
    <col min="2819" max="2819" width="17.25" customWidth="1"/>
    <col min="2822" max="2822" width="47.5" customWidth="1"/>
    <col min="3074" max="3074" width="15.25" customWidth="1"/>
    <col min="3075" max="3075" width="17.25" customWidth="1"/>
    <col min="3078" max="3078" width="47.5" customWidth="1"/>
    <col min="3330" max="3330" width="15.25" customWidth="1"/>
    <col min="3331" max="3331" width="17.25" customWidth="1"/>
    <col min="3334" max="3334" width="47.5" customWidth="1"/>
    <col min="3586" max="3586" width="15.25" customWidth="1"/>
    <col min="3587" max="3587" width="17.25" customWidth="1"/>
    <col min="3590" max="3590" width="47.5" customWidth="1"/>
    <col min="3842" max="3842" width="15.25" customWidth="1"/>
    <col min="3843" max="3843" width="17.25" customWidth="1"/>
    <col min="3846" max="3846" width="47.5" customWidth="1"/>
    <col min="4098" max="4098" width="15.25" customWidth="1"/>
    <col min="4099" max="4099" width="17.25" customWidth="1"/>
    <col min="4102" max="4102" width="47.5" customWidth="1"/>
    <col min="4354" max="4354" width="15.25" customWidth="1"/>
    <col min="4355" max="4355" width="17.25" customWidth="1"/>
    <col min="4358" max="4358" width="47.5" customWidth="1"/>
    <col min="4610" max="4610" width="15.25" customWidth="1"/>
    <col min="4611" max="4611" width="17.25" customWidth="1"/>
    <col min="4614" max="4614" width="47.5" customWidth="1"/>
    <col min="4866" max="4866" width="15.25" customWidth="1"/>
    <col min="4867" max="4867" width="17.25" customWidth="1"/>
    <col min="4870" max="4870" width="47.5" customWidth="1"/>
    <col min="5122" max="5122" width="15.25" customWidth="1"/>
    <col min="5123" max="5123" width="17.25" customWidth="1"/>
    <col min="5126" max="5126" width="47.5" customWidth="1"/>
    <col min="5378" max="5378" width="15.25" customWidth="1"/>
    <col min="5379" max="5379" width="17.25" customWidth="1"/>
    <col min="5382" max="5382" width="47.5" customWidth="1"/>
    <col min="5634" max="5634" width="15.25" customWidth="1"/>
    <col min="5635" max="5635" width="17.25" customWidth="1"/>
    <col min="5638" max="5638" width="47.5" customWidth="1"/>
    <col min="5890" max="5890" width="15.25" customWidth="1"/>
    <col min="5891" max="5891" width="17.25" customWidth="1"/>
    <col min="5894" max="5894" width="47.5" customWidth="1"/>
    <col min="6146" max="6146" width="15.25" customWidth="1"/>
    <col min="6147" max="6147" width="17.25" customWidth="1"/>
    <col min="6150" max="6150" width="47.5" customWidth="1"/>
    <col min="6402" max="6402" width="15.25" customWidth="1"/>
    <col min="6403" max="6403" width="17.25" customWidth="1"/>
    <col min="6406" max="6406" width="47.5" customWidth="1"/>
    <col min="6658" max="6658" width="15.25" customWidth="1"/>
    <col min="6659" max="6659" width="17.25" customWidth="1"/>
    <col min="6662" max="6662" width="47.5" customWidth="1"/>
    <col min="6914" max="6914" width="15.25" customWidth="1"/>
    <col min="6915" max="6915" width="17.25" customWidth="1"/>
    <col min="6918" max="6918" width="47.5" customWidth="1"/>
    <col min="7170" max="7170" width="15.25" customWidth="1"/>
    <col min="7171" max="7171" width="17.25" customWidth="1"/>
    <col min="7174" max="7174" width="47.5" customWidth="1"/>
    <col min="7426" max="7426" width="15.25" customWidth="1"/>
    <col min="7427" max="7427" width="17.25" customWidth="1"/>
    <col min="7430" max="7430" width="47.5" customWidth="1"/>
    <col min="7682" max="7682" width="15.25" customWidth="1"/>
    <col min="7683" max="7683" width="17.25" customWidth="1"/>
    <col min="7686" max="7686" width="47.5" customWidth="1"/>
    <col min="7938" max="7938" width="15.25" customWidth="1"/>
    <col min="7939" max="7939" width="17.25" customWidth="1"/>
    <col min="7942" max="7942" width="47.5" customWidth="1"/>
    <col min="8194" max="8194" width="15.25" customWidth="1"/>
    <col min="8195" max="8195" width="17.25" customWidth="1"/>
    <col min="8198" max="8198" width="47.5" customWidth="1"/>
    <col min="8450" max="8450" width="15.25" customWidth="1"/>
    <col min="8451" max="8451" width="17.25" customWidth="1"/>
    <col min="8454" max="8454" width="47.5" customWidth="1"/>
    <col min="8706" max="8706" width="15.25" customWidth="1"/>
    <col min="8707" max="8707" width="17.25" customWidth="1"/>
    <col min="8710" max="8710" width="47.5" customWidth="1"/>
    <col min="8962" max="8962" width="15.25" customWidth="1"/>
    <col min="8963" max="8963" width="17.25" customWidth="1"/>
    <col min="8966" max="8966" width="47.5" customWidth="1"/>
    <col min="9218" max="9218" width="15.25" customWidth="1"/>
    <col min="9219" max="9219" width="17.25" customWidth="1"/>
    <col min="9222" max="9222" width="47.5" customWidth="1"/>
    <col min="9474" max="9474" width="15.25" customWidth="1"/>
    <col min="9475" max="9475" width="17.25" customWidth="1"/>
    <col min="9478" max="9478" width="47.5" customWidth="1"/>
    <col min="9730" max="9730" width="15.25" customWidth="1"/>
    <col min="9731" max="9731" width="17.25" customWidth="1"/>
    <col min="9734" max="9734" width="47.5" customWidth="1"/>
    <col min="9986" max="9986" width="15.25" customWidth="1"/>
    <col min="9987" max="9987" width="17.25" customWidth="1"/>
    <col min="9990" max="9990" width="47.5" customWidth="1"/>
    <col min="10242" max="10242" width="15.25" customWidth="1"/>
    <col min="10243" max="10243" width="17.25" customWidth="1"/>
    <col min="10246" max="10246" width="47.5" customWidth="1"/>
    <col min="10498" max="10498" width="15.25" customWidth="1"/>
    <col min="10499" max="10499" width="17.25" customWidth="1"/>
    <col min="10502" max="10502" width="47.5" customWidth="1"/>
    <col min="10754" max="10754" width="15.25" customWidth="1"/>
    <col min="10755" max="10755" width="17.25" customWidth="1"/>
    <col min="10758" max="10758" width="47.5" customWidth="1"/>
    <col min="11010" max="11010" width="15.25" customWidth="1"/>
    <col min="11011" max="11011" width="17.25" customWidth="1"/>
    <col min="11014" max="11014" width="47.5" customWidth="1"/>
    <col min="11266" max="11266" width="15.25" customWidth="1"/>
    <col min="11267" max="11267" width="17.25" customWidth="1"/>
    <col min="11270" max="11270" width="47.5" customWidth="1"/>
    <col min="11522" max="11522" width="15.25" customWidth="1"/>
    <col min="11523" max="11523" width="17.25" customWidth="1"/>
    <col min="11526" max="11526" width="47.5" customWidth="1"/>
    <col min="11778" max="11778" width="15.25" customWidth="1"/>
    <col min="11779" max="11779" width="17.25" customWidth="1"/>
    <col min="11782" max="11782" width="47.5" customWidth="1"/>
    <col min="12034" max="12034" width="15.25" customWidth="1"/>
    <col min="12035" max="12035" width="17.25" customWidth="1"/>
    <col min="12038" max="12038" width="47.5" customWidth="1"/>
    <col min="12290" max="12290" width="15.25" customWidth="1"/>
    <col min="12291" max="12291" width="17.25" customWidth="1"/>
    <col min="12294" max="12294" width="47.5" customWidth="1"/>
    <col min="12546" max="12546" width="15.25" customWidth="1"/>
    <col min="12547" max="12547" width="17.25" customWidth="1"/>
    <col min="12550" max="12550" width="47.5" customWidth="1"/>
    <col min="12802" max="12802" width="15.25" customWidth="1"/>
    <col min="12803" max="12803" width="17.25" customWidth="1"/>
    <col min="12806" max="12806" width="47.5" customWidth="1"/>
    <col min="13058" max="13058" width="15.25" customWidth="1"/>
    <col min="13059" max="13059" width="17.25" customWidth="1"/>
    <col min="13062" max="13062" width="47.5" customWidth="1"/>
    <col min="13314" max="13314" width="15.25" customWidth="1"/>
    <col min="13315" max="13315" width="17.25" customWidth="1"/>
    <col min="13318" max="13318" width="47.5" customWidth="1"/>
    <col min="13570" max="13570" width="15.25" customWidth="1"/>
    <col min="13571" max="13571" width="17.25" customWidth="1"/>
    <col min="13574" max="13574" width="47.5" customWidth="1"/>
    <col min="13826" max="13826" width="15.25" customWidth="1"/>
    <col min="13827" max="13827" width="17.25" customWidth="1"/>
    <col min="13830" max="13830" width="47.5" customWidth="1"/>
    <col min="14082" max="14082" width="15.25" customWidth="1"/>
    <col min="14083" max="14083" width="17.25" customWidth="1"/>
    <col min="14086" max="14086" width="47.5" customWidth="1"/>
    <col min="14338" max="14338" width="15.25" customWidth="1"/>
    <col min="14339" max="14339" width="17.25" customWidth="1"/>
    <col min="14342" max="14342" width="47.5" customWidth="1"/>
    <col min="14594" max="14594" width="15.25" customWidth="1"/>
    <col min="14595" max="14595" width="17.25" customWidth="1"/>
    <col min="14598" max="14598" width="47.5" customWidth="1"/>
    <col min="14850" max="14850" width="15.25" customWidth="1"/>
    <col min="14851" max="14851" width="17.25" customWidth="1"/>
    <col min="14854" max="14854" width="47.5" customWidth="1"/>
    <col min="15106" max="15106" width="15.25" customWidth="1"/>
    <col min="15107" max="15107" width="17.25" customWidth="1"/>
    <col min="15110" max="15110" width="47.5" customWidth="1"/>
    <col min="15362" max="15362" width="15.25" customWidth="1"/>
    <col min="15363" max="15363" width="17.25" customWidth="1"/>
    <col min="15366" max="15366" width="47.5" customWidth="1"/>
    <col min="15618" max="15618" width="15.25" customWidth="1"/>
    <col min="15619" max="15619" width="17.25" customWidth="1"/>
    <col min="15622" max="15622" width="47.5" customWidth="1"/>
    <col min="15874" max="15874" width="15.25" customWidth="1"/>
    <col min="15875" max="15875" width="17.25" customWidth="1"/>
    <col min="15878" max="15878" width="47.5" customWidth="1"/>
    <col min="16130" max="16130" width="15.25" customWidth="1"/>
    <col min="16131" max="16131" width="17.25" customWidth="1"/>
    <col min="16134" max="16134" width="47.5" customWidth="1"/>
  </cols>
  <sheetData>
    <row r="1" spans="1:6" ht="42" customHeight="1" thickTop="1">
      <c r="A1" s="1041" t="s">
        <v>150</v>
      </c>
      <c r="B1" s="1042"/>
      <c r="C1" s="1042"/>
      <c r="D1" s="1042"/>
      <c r="E1" s="1042"/>
      <c r="F1" s="1043"/>
    </row>
    <row r="2" spans="1:6" ht="16.5">
      <c r="A2" s="1044" t="s">
        <v>151</v>
      </c>
      <c r="B2" s="1045"/>
      <c r="C2" s="1045"/>
      <c r="D2" s="1045"/>
      <c r="E2" s="1045"/>
      <c r="F2" s="1046"/>
    </row>
    <row r="3" spans="1:6">
      <c r="A3" s="12"/>
      <c r="B3" s="13"/>
      <c r="C3" s="13"/>
      <c r="D3" s="13"/>
      <c r="E3" s="13"/>
      <c r="F3" s="14"/>
    </row>
    <row r="4" spans="1:6">
      <c r="A4" s="12"/>
      <c r="B4" s="13"/>
      <c r="C4" s="13"/>
      <c r="D4" s="13"/>
      <c r="E4" s="13"/>
      <c r="F4" s="14"/>
    </row>
    <row r="5" spans="1:6">
      <c r="A5" s="12"/>
      <c r="B5" s="13"/>
      <c r="C5" s="13"/>
      <c r="D5" s="13"/>
      <c r="E5" s="13"/>
      <c r="F5" s="14"/>
    </row>
    <row r="6" spans="1:6">
      <c r="A6" s="12"/>
      <c r="B6" s="13"/>
      <c r="C6" s="13"/>
      <c r="D6" s="13"/>
      <c r="E6" s="13"/>
      <c r="F6" s="14"/>
    </row>
    <row r="7" spans="1:6">
      <c r="A7" s="12"/>
      <c r="B7" s="13"/>
      <c r="C7" s="13"/>
      <c r="D7" s="13"/>
      <c r="E7" s="13"/>
      <c r="F7" s="14"/>
    </row>
    <row r="8" spans="1:6" ht="24.95" customHeight="1">
      <c r="A8" s="1047" t="s">
        <v>152</v>
      </c>
      <c r="B8" s="1048"/>
      <c r="C8" s="1048"/>
      <c r="D8" s="1048"/>
      <c r="E8" s="1048"/>
      <c r="F8" s="1049"/>
    </row>
    <row r="9" spans="1:6" ht="24.95" customHeight="1">
      <c r="A9" s="1050" t="s">
        <v>930</v>
      </c>
      <c r="B9" s="1051"/>
      <c r="C9" s="1051"/>
      <c r="D9" s="1051"/>
      <c r="E9" s="1051"/>
      <c r="F9" s="1052"/>
    </row>
    <row r="10" spans="1:6" ht="24.95" customHeight="1">
      <c r="A10" s="1050" t="s">
        <v>791</v>
      </c>
      <c r="B10" s="1051"/>
      <c r="C10" s="1051"/>
      <c r="D10" s="1051"/>
      <c r="E10" s="1051"/>
      <c r="F10" s="1052"/>
    </row>
    <row r="11" spans="1:6" ht="53.25" customHeight="1">
      <c r="A11" s="1053" t="s">
        <v>741</v>
      </c>
      <c r="B11" s="1054"/>
      <c r="C11" s="1054"/>
      <c r="D11" s="1054"/>
      <c r="E11" s="1054"/>
      <c r="F11" s="1055"/>
    </row>
    <row r="12" spans="1:6">
      <c r="A12" s="12"/>
      <c r="B12" s="13"/>
      <c r="C12" s="13"/>
      <c r="D12" s="13"/>
      <c r="E12" s="13"/>
      <c r="F12" s="14"/>
    </row>
    <row r="13" spans="1:6">
      <c r="A13" s="12"/>
      <c r="B13" s="13"/>
      <c r="C13" s="13"/>
      <c r="D13" s="13"/>
      <c r="E13" s="13"/>
      <c r="F13" s="14"/>
    </row>
    <row r="14" spans="1:6" ht="24" customHeight="1">
      <c r="A14" s="264" t="s">
        <v>0</v>
      </c>
      <c r="B14" s="703" t="s">
        <v>154</v>
      </c>
      <c r="C14" s="1056" t="s">
        <v>742</v>
      </c>
      <c r="D14" s="1056"/>
      <c r="E14" s="1056"/>
      <c r="F14" s="1057"/>
    </row>
    <row r="15" spans="1:6" ht="24" customHeight="1">
      <c r="A15" s="265">
        <v>1</v>
      </c>
      <c r="B15" s="266" t="s">
        <v>155</v>
      </c>
      <c r="C15" s="1058" t="s">
        <v>790</v>
      </c>
      <c r="D15" s="1058"/>
      <c r="E15" s="1058"/>
      <c r="F15" s="1059"/>
    </row>
    <row r="16" spans="1:6" ht="24" customHeight="1">
      <c r="A16" s="267">
        <v>2</v>
      </c>
      <c r="B16" s="268" t="s">
        <v>156</v>
      </c>
      <c r="C16" s="1060" t="s">
        <v>931</v>
      </c>
      <c r="D16" s="1060"/>
      <c r="E16" s="1060"/>
      <c r="F16" s="1061"/>
    </row>
    <row r="17" spans="1:6" ht="24" hidden="1" customHeight="1">
      <c r="A17" s="267">
        <v>3</v>
      </c>
      <c r="B17" s="268" t="s">
        <v>743</v>
      </c>
      <c r="C17" s="1060" t="s">
        <v>789</v>
      </c>
      <c r="D17" s="1060"/>
      <c r="E17" s="1060"/>
      <c r="F17" s="1061"/>
    </row>
    <row r="18" spans="1:6" ht="32.1" hidden="1" customHeight="1">
      <c r="A18" s="267">
        <v>4</v>
      </c>
      <c r="B18" s="268" t="s">
        <v>744</v>
      </c>
      <c r="C18" s="1038" t="s">
        <v>745</v>
      </c>
      <c r="D18" s="1039"/>
      <c r="E18" s="1039"/>
      <c r="F18" s="1040"/>
    </row>
    <row r="19" spans="1:6" ht="32.1" hidden="1" customHeight="1">
      <c r="A19" s="267">
        <v>5</v>
      </c>
      <c r="B19" s="268" t="s">
        <v>746</v>
      </c>
      <c r="C19" s="1038" t="s">
        <v>747</v>
      </c>
      <c r="D19" s="1039"/>
      <c r="E19" s="1039"/>
      <c r="F19" s="1040"/>
    </row>
    <row r="20" spans="1:6" ht="24" customHeight="1">
      <c r="A20" s="267">
        <v>3</v>
      </c>
      <c r="B20" s="268" t="s">
        <v>157</v>
      </c>
      <c r="C20" s="1031" t="s">
        <v>748</v>
      </c>
      <c r="D20" s="1031"/>
      <c r="E20" s="1031"/>
      <c r="F20" s="1032"/>
    </row>
    <row r="21" spans="1:6" ht="24" customHeight="1">
      <c r="A21" s="267">
        <v>4</v>
      </c>
      <c r="B21" s="268" t="s">
        <v>158</v>
      </c>
      <c r="C21" s="1031" t="s">
        <v>749</v>
      </c>
      <c r="D21" s="1031"/>
      <c r="E21" s="1031"/>
      <c r="F21" s="1032"/>
    </row>
    <row r="22" spans="1:6" ht="24" customHeight="1">
      <c r="A22" s="267">
        <v>5</v>
      </c>
      <c r="B22" s="268" t="s">
        <v>159</v>
      </c>
      <c r="C22" s="1031" t="s">
        <v>750</v>
      </c>
      <c r="D22" s="1031"/>
      <c r="E22" s="1031"/>
      <c r="F22" s="1032"/>
    </row>
    <row r="23" spans="1:6" ht="24" customHeight="1">
      <c r="A23" s="267">
        <v>6</v>
      </c>
      <c r="B23" s="268" t="s">
        <v>160</v>
      </c>
      <c r="C23" s="1031" t="s">
        <v>751</v>
      </c>
      <c r="D23" s="1031"/>
      <c r="E23" s="1031"/>
      <c r="F23" s="1032"/>
    </row>
    <row r="24" spans="1:6" ht="24" customHeight="1">
      <c r="A24" s="267">
        <v>7</v>
      </c>
      <c r="B24" s="268" t="s">
        <v>161</v>
      </c>
      <c r="C24" s="1031" t="s">
        <v>752</v>
      </c>
      <c r="D24" s="1031"/>
      <c r="E24" s="1031"/>
      <c r="F24" s="1032"/>
    </row>
    <row r="25" spans="1:6" ht="24" hidden="1" customHeight="1">
      <c r="A25" s="267">
        <v>11</v>
      </c>
      <c r="B25" s="268" t="s">
        <v>753</v>
      </c>
      <c r="C25" s="1035" t="s">
        <v>754</v>
      </c>
      <c r="D25" s="1036"/>
      <c r="E25" s="1036"/>
      <c r="F25" s="1037"/>
    </row>
    <row r="26" spans="1:6" ht="24" hidden="1" customHeight="1">
      <c r="A26" s="267">
        <v>12</v>
      </c>
      <c r="B26" s="268" t="s">
        <v>755</v>
      </c>
      <c r="C26" s="1031" t="s">
        <v>756</v>
      </c>
      <c r="D26" s="1031"/>
      <c r="E26" s="1031"/>
      <c r="F26" s="1032"/>
    </row>
    <row r="27" spans="1:6" ht="24" customHeight="1">
      <c r="A27" s="270">
        <v>8</v>
      </c>
      <c r="B27" s="271" t="s">
        <v>162</v>
      </c>
      <c r="C27" s="1033" t="s">
        <v>757</v>
      </c>
      <c r="D27" s="1033"/>
      <c r="E27" s="1033"/>
      <c r="F27" s="1034"/>
    </row>
    <row r="28" spans="1:6">
      <c r="A28" s="23"/>
      <c r="B28" s="24"/>
      <c r="C28" s="24"/>
      <c r="D28" s="24"/>
      <c r="E28" s="24"/>
      <c r="F28" s="27"/>
    </row>
    <row r="29" spans="1:6">
      <c r="A29" s="23"/>
      <c r="B29" s="24"/>
      <c r="C29" s="24"/>
      <c r="D29" s="24"/>
      <c r="E29" s="24"/>
      <c r="F29" s="27"/>
    </row>
    <row r="30" spans="1:6" ht="120" customHeight="1">
      <c r="A30" s="23"/>
      <c r="B30" s="24"/>
      <c r="C30" s="24"/>
      <c r="D30" s="24"/>
      <c r="E30" s="24"/>
      <c r="F30" s="27"/>
    </row>
    <row r="31" spans="1:6" ht="47.25" customHeight="1">
      <c r="A31" s="23"/>
      <c r="B31" s="24"/>
      <c r="C31" s="24"/>
      <c r="D31" s="24"/>
      <c r="E31" s="24"/>
      <c r="F31" s="27"/>
    </row>
    <row r="32" spans="1:6">
      <c r="A32" s="23"/>
      <c r="B32" s="24"/>
      <c r="C32" s="24"/>
      <c r="D32" s="24"/>
      <c r="E32" s="24"/>
      <c r="F32" s="27"/>
    </row>
    <row r="33" spans="1:6">
      <c r="A33" s="23"/>
      <c r="B33" s="24"/>
      <c r="C33" s="24"/>
      <c r="D33" s="24"/>
      <c r="E33" s="24"/>
      <c r="F33" s="27"/>
    </row>
    <row r="34" spans="1:6" ht="16.5" thickBot="1">
      <c r="A34" s="28"/>
      <c r="B34" s="29"/>
      <c r="C34" s="29"/>
      <c r="D34" s="29"/>
      <c r="E34" s="29"/>
      <c r="F34" s="30"/>
    </row>
    <row r="35" spans="1:6" ht="16.5" thickTop="1"/>
  </sheetData>
  <mergeCells count="20">
    <mergeCell ref="C19:F19"/>
    <mergeCell ref="A1:F1"/>
    <mergeCell ref="A2:F2"/>
    <mergeCell ref="A8:F8"/>
    <mergeCell ref="A9:F9"/>
    <mergeCell ref="A10:F10"/>
    <mergeCell ref="A11:F11"/>
    <mergeCell ref="C14:F14"/>
    <mergeCell ref="C15:F15"/>
    <mergeCell ref="C16:F16"/>
    <mergeCell ref="C17:F17"/>
    <mergeCell ref="C18:F18"/>
    <mergeCell ref="C26:F26"/>
    <mergeCell ref="C27:F27"/>
    <mergeCell ref="C20:F20"/>
    <mergeCell ref="C21:F21"/>
    <mergeCell ref="C22:F22"/>
    <mergeCell ref="C23:F23"/>
    <mergeCell ref="C24:F24"/>
    <mergeCell ref="C25:F25"/>
  </mergeCell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8"/>
  <sheetViews>
    <sheetView showZeros="0" zoomScale="70" zoomScaleNormal="70" workbookViewId="0">
      <selection activeCell="D33" sqref="D33"/>
    </sheetView>
  </sheetViews>
  <sheetFormatPr defaultColWidth="9" defaultRowHeight="15.75"/>
  <cols>
    <col min="1" max="1" width="9" style="938"/>
    <col min="2" max="2" width="11.5" style="938" customWidth="1"/>
    <col min="3" max="3" width="26" style="938" customWidth="1"/>
    <col min="4" max="4" width="17.875" style="938" customWidth="1"/>
    <col min="5" max="5" width="15.375" style="938" customWidth="1"/>
    <col min="6" max="245" width="9" style="938"/>
    <col min="246" max="246" width="6.375" style="938" customWidth="1"/>
    <col min="247" max="247" width="45" style="938" bestFit="1" customWidth="1"/>
    <col min="248" max="248" width="10" style="938" customWidth="1"/>
    <col min="249" max="249" width="8.75" style="938" bestFit="1" customWidth="1"/>
    <col min="250" max="250" width="6.875" style="938" bestFit="1" customWidth="1"/>
    <col min="251" max="251" width="8.75" style="938" bestFit="1" customWidth="1"/>
    <col min="252" max="252" width="6.875" style="938" bestFit="1" customWidth="1"/>
    <col min="253" max="253" width="8.75" style="938" bestFit="1" customWidth="1"/>
    <col min="254" max="254" width="6.875" style="938" bestFit="1" customWidth="1"/>
    <col min="255" max="258" width="0" style="938" hidden="1" customWidth="1"/>
    <col min="259" max="501" width="9" style="938"/>
    <col min="502" max="502" width="6.375" style="938" customWidth="1"/>
    <col min="503" max="503" width="45" style="938" bestFit="1" customWidth="1"/>
    <col min="504" max="504" width="10" style="938" customWidth="1"/>
    <col min="505" max="505" width="8.75" style="938" bestFit="1" customWidth="1"/>
    <col min="506" max="506" width="6.875" style="938" bestFit="1" customWidth="1"/>
    <col min="507" max="507" width="8.75" style="938" bestFit="1" customWidth="1"/>
    <col min="508" max="508" width="6.875" style="938" bestFit="1" customWidth="1"/>
    <col min="509" max="509" width="8.75" style="938" bestFit="1" customWidth="1"/>
    <col min="510" max="510" width="6.875" style="938" bestFit="1" customWidth="1"/>
    <col min="511" max="514" width="0" style="938" hidden="1" customWidth="1"/>
    <col min="515" max="757" width="9" style="938"/>
    <col min="758" max="758" width="6.375" style="938" customWidth="1"/>
    <col min="759" max="759" width="45" style="938" bestFit="1" customWidth="1"/>
    <col min="760" max="760" width="10" style="938" customWidth="1"/>
    <col min="761" max="761" width="8.75" style="938" bestFit="1" customWidth="1"/>
    <col min="762" max="762" width="6.875" style="938" bestFit="1" customWidth="1"/>
    <col min="763" max="763" width="8.75" style="938" bestFit="1" customWidth="1"/>
    <col min="764" max="764" width="6.875" style="938" bestFit="1" customWidth="1"/>
    <col min="765" max="765" width="8.75" style="938" bestFit="1" customWidth="1"/>
    <col min="766" max="766" width="6.875" style="938" bestFit="1" customWidth="1"/>
    <col min="767" max="770" width="0" style="938" hidden="1" customWidth="1"/>
    <col min="771" max="1013" width="9" style="938"/>
    <col min="1014" max="1014" width="6.375" style="938" customWidth="1"/>
    <col min="1015" max="1015" width="45" style="938" bestFit="1" customWidth="1"/>
    <col min="1016" max="1016" width="10" style="938" customWidth="1"/>
    <col min="1017" max="1017" width="8.75" style="938" bestFit="1" customWidth="1"/>
    <col min="1018" max="1018" width="6.875" style="938" bestFit="1" customWidth="1"/>
    <col min="1019" max="1019" width="8.75" style="938" bestFit="1" customWidth="1"/>
    <col min="1020" max="1020" width="6.875" style="938" bestFit="1" customWidth="1"/>
    <col min="1021" max="1021" width="8.75" style="938" bestFit="1" customWidth="1"/>
    <col min="1022" max="1022" width="6.875" style="938" bestFit="1" customWidth="1"/>
    <col min="1023" max="1026" width="0" style="938" hidden="1" customWidth="1"/>
    <col min="1027" max="1269" width="9" style="938"/>
    <col min="1270" max="1270" width="6.375" style="938" customWidth="1"/>
    <col min="1271" max="1271" width="45" style="938" bestFit="1" customWidth="1"/>
    <col min="1272" max="1272" width="10" style="938" customWidth="1"/>
    <col min="1273" max="1273" width="8.75" style="938" bestFit="1" customWidth="1"/>
    <col min="1274" max="1274" width="6.875" style="938" bestFit="1" customWidth="1"/>
    <col min="1275" max="1275" width="8.75" style="938" bestFit="1" customWidth="1"/>
    <col min="1276" max="1276" width="6.875" style="938" bestFit="1" customWidth="1"/>
    <col min="1277" max="1277" width="8.75" style="938" bestFit="1" customWidth="1"/>
    <col min="1278" max="1278" width="6.875" style="938" bestFit="1" customWidth="1"/>
    <col min="1279" max="1282" width="0" style="938" hidden="1" customWidth="1"/>
    <col min="1283" max="1525" width="9" style="938"/>
    <col min="1526" max="1526" width="6.375" style="938" customWidth="1"/>
    <col min="1527" max="1527" width="45" style="938" bestFit="1" customWidth="1"/>
    <col min="1528" max="1528" width="10" style="938" customWidth="1"/>
    <col min="1529" max="1529" width="8.75" style="938" bestFit="1" customWidth="1"/>
    <col min="1530" max="1530" width="6.875" style="938" bestFit="1" customWidth="1"/>
    <col min="1531" max="1531" width="8.75" style="938" bestFit="1" customWidth="1"/>
    <col min="1532" max="1532" width="6.875" style="938" bestFit="1" customWidth="1"/>
    <col min="1533" max="1533" width="8.75" style="938" bestFit="1" customWidth="1"/>
    <col min="1534" max="1534" width="6.875" style="938" bestFit="1" customWidth="1"/>
    <col min="1535" max="1538" width="0" style="938" hidden="1" customWidth="1"/>
    <col min="1539" max="1781" width="9" style="938"/>
    <col min="1782" max="1782" width="6.375" style="938" customWidth="1"/>
    <col min="1783" max="1783" width="45" style="938" bestFit="1" customWidth="1"/>
    <col min="1784" max="1784" width="10" style="938" customWidth="1"/>
    <col min="1785" max="1785" width="8.75" style="938" bestFit="1" customWidth="1"/>
    <col min="1786" max="1786" width="6.875" style="938" bestFit="1" customWidth="1"/>
    <col min="1787" max="1787" width="8.75" style="938" bestFit="1" customWidth="1"/>
    <col min="1788" max="1788" width="6.875" style="938" bestFit="1" customWidth="1"/>
    <col min="1789" max="1789" width="8.75" style="938" bestFit="1" customWidth="1"/>
    <col min="1790" max="1790" width="6.875" style="938" bestFit="1" customWidth="1"/>
    <col min="1791" max="1794" width="0" style="938" hidden="1" customWidth="1"/>
    <col min="1795" max="2037" width="9" style="938"/>
    <col min="2038" max="2038" width="6.375" style="938" customWidth="1"/>
    <col min="2039" max="2039" width="45" style="938" bestFit="1" customWidth="1"/>
    <col min="2040" max="2040" width="10" style="938" customWidth="1"/>
    <col min="2041" max="2041" width="8.75" style="938" bestFit="1" customWidth="1"/>
    <col min="2042" max="2042" width="6.875" style="938" bestFit="1" customWidth="1"/>
    <col min="2043" max="2043" width="8.75" style="938" bestFit="1" customWidth="1"/>
    <col min="2044" max="2044" width="6.875" style="938" bestFit="1" customWidth="1"/>
    <col min="2045" max="2045" width="8.75" style="938" bestFit="1" customWidth="1"/>
    <col min="2046" max="2046" width="6.875" style="938" bestFit="1" customWidth="1"/>
    <col min="2047" max="2050" width="0" style="938" hidden="1" customWidth="1"/>
    <col min="2051" max="2293" width="9" style="938"/>
    <col min="2294" max="2294" width="6.375" style="938" customWidth="1"/>
    <col min="2295" max="2295" width="45" style="938" bestFit="1" customWidth="1"/>
    <col min="2296" max="2296" width="10" style="938" customWidth="1"/>
    <col min="2297" max="2297" width="8.75" style="938" bestFit="1" customWidth="1"/>
    <col min="2298" max="2298" width="6.875" style="938" bestFit="1" customWidth="1"/>
    <col min="2299" max="2299" width="8.75" style="938" bestFit="1" customWidth="1"/>
    <col min="2300" max="2300" width="6.875" style="938" bestFit="1" customWidth="1"/>
    <col min="2301" max="2301" width="8.75" style="938" bestFit="1" customWidth="1"/>
    <col min="2302" max="2302" width="6.875" style="938" bestFit="1" customWidth="1"/>
    <col min="2303" max="2306" width="0" style="938" hidden="1" customWidth="1"/>
    <col min="2307" max="2549" width="9" style="938"/>
    <col min="2550" max="2550" width="6.375" style="938" customWidth="1"/>
    <col min="2551" max="2551" width="45" style="938" bestFit="1" customWidth="1"/>
    <col min="2552" max="2552" width="10" style="938" customWidth="1"/>
    <col min="2553" max="2553" width="8.75" style="938" bestFit="1" customWidth="1"/>
    <col min="2554" max="2554" width="6.875" style="938" bestFit="1" customWidth="1"/>
    <col min="2555" max="2555" width="8.75" style="938" bestFit="1" customWidth="1"/>
    <col min="2556" max="2556" width="6.875" style="938" bestFit="1" customWidth="1"/>
    <col min="2557" max="2557" width="8.75" style="938" bestFit="1" customWidth="1"/>
    <col min="2558" max="2558" width="6.875" style="938" bestFit="1" customWidth="1"/>
    <col min="2559" max="2562" width="0" style="938" hidden="1" customWidth="1"/>
    <col min="2563" max="2805" width="9" style="938"/>
    <col min="2806" max="2806" width="6.375" style="938" customWidth="1"/>
    <col min="2807" max="2807" width="45" style="938" bestFit="1" customWidth="1"/>
    <col min="2808" max="2808" width="10" style="938" customWidth="1"/>
    <col min="2809" max="2809" width="8.75" style="938" bestFit="1" customWidth="1"/>
    <col min="2810" max="2810" width="6.875" style="938" bestFit="1" customWidth="1"/>
    <col min="2811" max="2811" width="8.75" style="938" bestFit="1" customWidth="1"/>
    <col min="2812" max="2812" width="6.875" style="938" bestFit="1" customWidth="1"/>
    <col min="2813" max="2813" width="8.75" style="938" bestFit="1" customWidth="1"/>
    <col min="2814" max="2814" width="6.875" style="938" bestFit="1" customWidth="1"/>
    <col min="2815" max="2818" width="0" style="938" hidden="1" customWidth="1"/>
    <col min="2819" max="3061" width="9" style="938"/>
    <col min="3062" max="3062" width="6.375" style="938" customWidth="1"/>
    <col min="3063" max="3063" width="45" style="938" bestFit="1" customWidth="1"/>
    <col min="3064" max="3064" width="10" style="938" customWidth="1"/>
    <col min="3065" max="3065" width="8.75" style="938" bestFit="1" customWidth="1"/>
    <col min="3066" max="3066" width="6.875" style="938" bestFit="1" customWidth="1"/>
    <col min="3067" max="3067" width="8.75" style="938" bestFit="1" customWidth="1"/>
    <col min="3068" max="3068" width="6.875" style="938" bestFit="1" customWidth="1"/>
    <col min="3069" max="3069" width="8.75" style="938" bestFit="1" customWidth="1"/>
    <col min="3070" max="3070" width="6.875" style="938" bestFit="1" customWidth="1"/>
    <col min="3071" max="3074" width="0" style="938" hidden="1" customWidth="1"/>
    <col min="3075" max="3317" width="9" style="938"/>
    <col min="3318" max="3318" width="6.375" style="938" customWidth="1"/>
    <col min="3319" max="3319" width="45" style="938" bestFit="1" customWidth="1"/>
    <col min="3320" max="3320" width="10" style="938" customWidth="1"/>
    <col min="3321" max="3321" width="8.75" style="938" bestFit="1" customWidth="1"/>
    <col min="3322" max="3322" width="6.875" style="938" bestFit="1" customWidth="1"/>
    <col min="3323" max="3323" width="8.75" style="938" bestFit="1" customWidth="1"/>
    <col min="3324" max="3324" width="6.875" style="938" bestFit="1" customWidth="1"/>
    <col min="3325" max="3325" width="8.75" style="938" bestFit="1" customWidth="1"/>
    <col min="3326" max="3326" width="6.875" style="938" bestFit="1" customWidth="1"/>
    <col min="3327" max="3330" width="0" style="938" hidden="1" customWidth="1"/>
    <col min="3331" max="3573" width="9" style="938"/>
    <col min="3574" max="3574" width="6.375" style="938" customWidth="1"/>
    <col min="3575" max="3575" width="45" style="938" bestFit="1" customWidth="1"/>
    <col min="3576" max="3576" width="10" style="938" customWidth="1"/>
    <col min="3577" max="3577" width="8.75" style="938" bestFit="1" customWidth="1"/>
    <col min="3578" max="3578" width="6.875" style="938" bestFit="1" customWidth="1"/>
    <col min="3579" max="3579" width="8.75" style="938" bestFit="1" customWidth="1"/>
    <col min="3580" max="3580" width="6.875" style="938" bestFit="1" customWidth="1"/>
    <col min="3581" max="3581" width="8.75" style="938" bestFit="1" customWidth="1"/>
    <col min="3582" max="3582" width="6.875" style="938" bestFit="1" customWidth="1"/>
    <col min="3583" max="3586" width="0" style="938" hidden="1" customWidth="1"/>
    <col min="3587" max="3829" width="9" style="938"/>
    <col min="3830" max="3830" width="6.375" style="938" customWidth="1"/>
    <col min="3831" max="3831" width="45" style="938" bestFit="1" customWidth="1"/>
    <col min="3832" max="3832" width="10" style="938" customWidth="1"/>
    <col min="3833" max="3833" width="8.75" style="938" bestFit="1" customWidth="1"/>
    <col min="3834" max="3834" width="6.875" style="938" bestFit="1" customWidth="1"/>
    <col min="3835" max="3835" width="8.75" style="938" bestFit="1" customWidth="1"/>
    <col min="3836" max="3836" width="6.875" style="938" bestFit="1" customWidth="1"/>
    <col min="3837" max="3837" width="8.75" style="938" bestFit="1" customWidth="1"/>
    <col min="3838" max="3838" width="6.875" style="938" bestFit="1" customWidth="1"/>
    <col min="3839" max="3842" width="0" style="938" hidden="1" customWidth="1"/>
    <col min="3843" max="4085" width="9" style="938"/>
    <col min="4086" max="4086" width="6.375" style="938" customWidth="1"/>
    <col min="4087" max="4087" width="45" style="938" bestFit="1" customWidth="1"/>
    <col min="4088" max="4088" width="10" style="938" customWidth="1"/>
    <col min="4089" max="4089" width="8.75" style="938" bestFit="1" customWidth="1"/>
    <col min="4090" max="4090" width="6.875" style="938" bestFit="1" customWidth="1"/>
    <col min="4091" max="4091" width="8.75" style="938" bestFit="1" customWidth="1"/>
    <col min="4092" max="4092" width="6.875" style="938" bestFit="1" customWidth="1"/>
    <col min="4093" max="4093" width="8.75" style="938" bestFit="1" customWidth="1"/>
    <col min="4094" max="4094" width="6.875" style="938" bestFit="1" customWidth="1"/>
    <col min="4095" max="4098" width="0" style="938" hidden="1" customWidth="1"/>
    <col min="4099" max="4341" width="9" style="938"/>
    <col min="4342" max="4342" width="6.375" style="938" customWidth="1"/>
    <col min="4343" max="4343" width="45" style="938" bestFit="1" customWidth="1"/>
    <col min="4344" max="4344" width="10" style="938" customWidth="1"/>
    <col min="4345" max="4345" width="8.75" style="938" bestFit="1" customWidth="1"/>
    <col min="4346" max="4346" width="6.875" style="938" bestFit="1" customWidth="1"/>
    <col min="4347" max="4347" width="8.75" style="938" bestFit="1" customWidth="1"/>
    <col min="4348" max="4348" width="6.875" style="938" bestFit="1" customWidth="1"/>
    <col min="4349" max="4349" width="8.75" style="938" bestFit="1" customWidth="1"/>
    <col min="4350" max="4350" width="6.875" style="938" bestFit="1" customWidth="1"/>
    <col min="4351" max="4354" width="0" style="938" hidden="1" customWidth="1"/>
    <col min="4355" max="4597" width="9" style="938"/>
    <col min="4598" max="4598" width="6.375" style="938" customWidth="1"/>
    <col min="4599" max="4599" width="45" style="938" bestFit="1" customWidth="1"/>
    <col min="4600" max="4600" width="10" style="938" customWidth="1"/>
    <col min="4601" max="4601" width="8.75" style="938" bestFit="1" customWidth="1"/>
    <col min="4602" max="4602" width="6.875" style="938" bestFit="1" customWidth="1"/>
    <col min="4603" max="4603" width="8.75" style="938" bestFit="1" customWidth="1"/>
    <col min="4604" max="4604" width="6.875" style="938" bestFit="1" customWidth="1"/>
    <col min="4605" max="4605" width="8.75" style="938" bestFit="1" customWidth="1"/>
    <col min="4606" max="4606" width="6.875" style="938" bestFit="1" customWidth="1"/>
    <col min="4607" max="4610" width="0" style="938" hidden="1" customWidth="1"/>
    <col min="4611" max="4853" width="9" style="938"/>
    <col min="4854" max="4854" width="6.375" style="938" customWidth="1"/>
    <col min="4855" max="4855" width="45" style="938" bestFit="1" customWidth="1"/>
    <col min="4856" max="4856" width="10" style="938" customWidth="1"/>
    <col min="4857" max="4857" width="8.75" style="938" bestFit="1" customWidth="1"/>
    <col min="4858" max="4858" width="6.875" style="938" bestFit="1" customWidth="1"/>
    <col min="4859" max="4859" width="8.75" style="938" bestFit="1" customWidth="1"/>
    <col min="4860" max="4860" width="6.875" style="938" bestFit="1" customWidth="1"/>
    <col min="4861" max="4861" width="8.75" style="938" bestFit="1" customWidth="1"/>
    <col min="4862" max="4862" width="6.875" style="938" bestFit="1" customWidth="1"/>
    <col min="4863" max="4866" width="0" style="938" hidden="1" customWidth="1"/>
    <col min="4867" max="5109" width="9" style="938"/>
    <col min="5110" max="5110" width="6.375" style="938" customWidth="1"/>
    <col min="5111" max="5111" width="45" style="938" bestFit="1" customWidth="1"/>
    <col min="5112" max="5112" width="10" style="938" customWidth="1"/>
    <col min="5113" max="5113" width="8.75" style="938" bestFit="1" customWidth="1"/>
    <col min="5114" max="5114" width="6.875" style="938" bestFit="1" customWidth="1"/>
    <col min="5115" max="5115" width="8.75" style="938" bestFit="1" customWidth="1"/>
    <col min="5116" max="5116" width="6.875" style="938" bestFit="1" customWidth="1"/>
    <col min="5117" max="5117" width="8.75" style="938" bestFit="1" customWidth="1"/>
    <col min="5118" max="5118" width="6.875" style="938" bestFit="1" customWidth="1"/>
    <col min="5119" max="5122" width="0" style="938" hidden="1" customWidth="1"/>
    <col min="5123" max="5365" width="9" style="938"/>
    <col min="5366" max="5366" width="6.375" style="938" customWidth="1"/>
    <col min="5367" max="5367" width="45" style="938" bestFit="1" customWidth="1"/>
    <col min="5368" max="5368" width="10" style="938" customWidth="1"/>
    <col min="5369" max="5369" width="8.75" style="938" bestFit="1" customWidth="1"/>
    <col min="5370" max="5370" width="6.875" style="938" bestFit="1" customWidth="1"/>
    <col min="5371" max="5371" width="8.75" style="938" bestFit="1" customWidth="1"/>
    <col min="5372" max="5372" width="6.875" style="938" bestFit="1" customWidth="1"/>
    <col min="5373" max="5373" width="8.75" style="938" bestFit="1" customWidth="1"/>
    <col min="5374" max="5374" width="6.875" style="938" bestFit="1" customWidth="1"/>
    <col min="5375" max="5378" width="0" style="938" hidden="1" customWidth="1"/>
    <col min="5379" max="5621" width="9" style="938"/>
    <col min="5622" max="5622" width="6.375" style="938" customWidth="1"/>
    <col min="5623" max="5623" width="45" style="938" bestFit="1" customWidth="1"/>
    <col min="5624" max="5624" width="10" style="938" customWidth="1"/>
    <col min="5625" max="5625" width="8.75" style="938" bestFit="1" customWidth="1"/>
    <col min="5626" max="5626" width="6.875" style="938" bestFit="1" customWidth="1"/>
    <col min="5627" max="5627" width="8.75" style="938" bestFit="1" customWidth="1"/>
    <col min="5628" max="5628" width="6.875" style="938" bestFit="1" customWidth="1"/>
    <col min="5629" max="5629" width="8.75" style="938" bestFit="1" customWidth="1"/>
    <col min="5630" max="5630" width="6.875" style="938" bestFit="1" customWidth="1"/>
    <col min="5631" max="5634" width="0" style="938" hidden="1" customWidth="1"/>
    <col min="5635" max="5877" width="9" style="938"/>
    <col min="5878" max="5878" width="6.375" style="938" customWidth="1"/>
    <col min="5879" max="5879" width="45" style="938" bestFit="1" customWidth="1"/>
    <col min="5880" max="5880" width="10" style="938" customWidth="1"/>
    <col min="5881" max="5881" width="8.75" style="938" bestFit="1" customWidth="1"/>
    <col min="5882" max="5882" width="6.875" style="938" bestFit="1" customWidth="1"/>
    <col min="5883" max="5883" width="8.75" style="938" bestFit="1" customWidth="1"/>
    <col min="5884" max="5884" width="6.875" style="938" bestFit="1" customWidth="1"/>
    <col min="5885" max="5885" width="8.75" style="938" bestFit="1" customWidth="1"/>
    <col min="5886" max="5886" width="6.875" style="938" bestFit="1" customWidth="1"/>
    <col min="5887" max="5890" width="0" style="938" hidden="1" customWidth="1"/>
    <col min="5891" max="6133" width="9" style="938"/>
    <col min="6134" max="6134" width="6.375" style="938" customWidth="1"/>
    <col min="6135" max="6135" width="45" style="938" bestFit="1" customWidth="1"/>
    <col min="6136" max="6136" width="10" style="938" customWidth="1"/>
    <col min="6137" max="6137" width="8.75" style="938" bestFit="1" customWidth="1"/>
    <col min="6138" max="6138" width="6.875" style="938" bestFit="1" customWidth="1"/>
    <col min="6139" max="6139" width="8.75" style="938" bestFit="1" customWidth="1"/>
    <col min="6140" max="6140" width="6.875" style="938" bestFit="1" customWidth="1"/>
    <col min="6141" max="6141" width="8.75" style="938" bestFit="1" customWidth="1"/>
    <col min="6142" max="6142" width="6.875" style="938" bestFit="1" customWidth="1"/>
    <col min="6143" max="6146" width="0" style="938" hidden="1" customWidth="1"/>
    <col min="6147" max="6389" width="9" style="938"/>
    <col min="6390" max="6390" width="6.375" style="938" customWidth="1"/>
    <col min="6391" max="6391" width="45" style="938" bestFit="1" customWidth="1"/>
    <col min="6392" max="6392" width="10" style="938" customWidth="1"/>
    <col min="6393" max="6393" width="8.75" style="938" bestFit="1" customWidth="1"/>
    <col min="6394" max="6394" width="6.875" style="938" bestFit="1" customWidth="1"/>
    <col min="6395" max="6395" width="8.75" style="938" bestFit="1" customWidth="1"/>
    <col min="6396" max="6396" width="6.875" style="938" bestFit="1" customWidth="1"/>
    <col min="6397" max="6397" width="8.75" style="938" bestFit="1" customWidth="1"/>
    <col min="6398" max="6398" width="6.875" style="938" bestFit="1" customWidth="1"/>
    <col min="6399" max="6402" width="0" style="938" hidden="1" customWidth="1"/>
    <col min="6403" max="6645" width="9" style="938"/>
    <col min="6646" max="6646" width="6.375" style="938" customWidth="1"/>
    <col min="6647" max="6647" width="45" style="938" bestFit="1" customWidth="1"/>
    <col min="6648" max="6648" width="10" style="938" customWidth="1"/>
    <col min="6649" max="6649" width="8.75" style="938" bestFit="1" customWidth="1"/>
    <col min="6650" max="6650" width="6.875" style="938" bestFit="1" customWidth="1"/>
    <col min="6651" max="6651" width="8.75" style="938" bestFit="1" customWidth="1"/>
    <col min="6652" max="6652" width="6.875" style="938" bestFit="1" customWidth="1"/>
    <col min="6653" max="6653" width="8.75" style="938" bestFit="1" customWidth="1"/>
    <col min="6654" max="6654" width="6.875" style="938" bestFit="1" customWidth="1"/>
    <col min="6655" max="6658" width="0" style="938" hidden="1" customWidth="1"/>
    <col min="6659" max="6901" width="9" style="938"/>
    <col min="6902" max="6902" width="6.375" style="938" customWidth="1"/>
    <col min="6903" max="6903" width="45" style="938" bestFit="1" customWidth="1"/>
    <col min="6904" max="6904" width="10" style="938" customWidth="1"/>
    <col min="6905" max="6905" width="8.75" style="938" bestFit="1" customWidth="1"/>
    <col min="6906" max="6906" width="6.875" style="938" bestFit="1" customWidth="1"/>
    <col min="6907" max="6907" width="8.75" style="938" bestFit="1" customWidth="1"/>
    <col min="6908" max="6908" width="6.875" style="938" bestFit="1" customWidth="1"/>
    <col min="6909" max="6909" width="8.75" style="938" bestFit="1" customWidth="1"/>
    <col min="6910" max="6910" width="6.875" style="938" bestFit="1" customWidth="1"/>
    <col min="6911" max="6914" width="0" style="938" hidden="1" customWidth="1"/>
    <col min="6915" max="7157" width="9" style="938"/>
    <col min="7158" max="7158" width="6.375" style="938" customWidth="1"/>
    <col min="7159" max="7159" width="45" style="938" bestFit="1" customWidth="1"/>
    <col min="7160" max="7160" width="10" style="938" customWidth="1"/>
    <col min="7161" max="7161" width="8.75" style="938" bestFit="1" customWidth="1"/>
    <col min="7162" max="7162" width="6.875" style="938" bestFit="1" customWidth="1"/>
    <col min="7163" max="7163" width="8.75" style="938" bestFit="1" customWidth="1"/>
    <col min="7164" max="7164" width="6.875" style="938" bestFit="1" customWidth="1"/>
    <col min="7165" max="7165" width="8.75" style="938" bestFit="1" customWidth="1"/>
    <col min="7166" max="7166" width="6.875" style="938" bestFit="1" customWidth="1"/>
    <col min="7167" max="7170" width="0" style="938" hidden="1" customWidth="1"/>
    <col min="7171" max="7413" width="9" style="938"/>
    <col min="7414" max="7414" width="6.375" style="938" customWidth="1"/>
    <col min="7415" max="7415" width="45" style="938" bestFit="1" customWidth="1"/>
    <col min="7416" max="7416" width="10" style="938" customWidth="1"/>
    <col min="7417" max="7417" width="8.75" style="938" bestFit="1" customWidth="1"/>
    <col min="7418" max="7418" width="6.875" style="938" bestFit="1" customWidth="1"/>
    <col min="7419" max="7419" width="8.75" style="938" bestFit="1" customWidth="1"/>
    <col min="7420" max="7420" width="6.875" style="938" bestFit="1" customWidth="1"/>
    <col min="7421" max="7421" width="8.75" style="938" bestFit="1" customWidth="1"/>
    <col min="7422" max="7422" width="6.875" style="938" bestFit="1" customWidth="1"/>
    <col min="7423" max="7426" width="0" style="938" hidden="1" customWidth="1"/>
    <col min="7427" max="7669" width="9" style="938"/>
    <col min="7670" max="7670" width="6.375" style="938" customWidth="1"/>
    <col min="7671" max="7671" width="45" style="938" bestFit="1" customWidth="1"/>
    <col min="7672" max="7672" width="10" style="938" customWidth="1"/>
    <col min="7673" max="7673" width="8.75" style="938" bestFit="1" customWidth="1"/>
    <col min="7674" max="7674" width="6.875" style="938" bestFit="1" customWidth="1"/>
    <col min="7675" max="7675" width="8.75" style="938" bestFit="1" customWidth="1"/>
    <col min="7676" max="7676" width="6.875" style="938" bestFit="1" customWidth="1"/>
    <col min="7677" max="7677" width="8.75" style="938" bestFit="1" customWidth="1"/>
    <col min="7678" max="7678" width="6.875" style="938" bestFit="1" customWidth="1"/>
    <col min="7679" max="7682" width="0" style="938" hidden="1" customWidth="1"/>
    <col min="7683" max="7925" width="9" style="938"/>
    <col min="7926" max="7926" width="6.375" style="938" customWidth="1"/>
    <col min="7927" max="7927" width="45" style="938" bestFit="1" customWidth="1"/>
    <col min="7928" max="7928" width="10" style="938" customWidth="1"/>
    <col min="7929" max="7929" width="8.75" style="938" bestFit="1" customWidth="1"/>
    <col min="7930" max="7930" width="6.875" style="938" bestFit="1" customWidth="1"/>
    <col min="7931" max="7931" width="8.75" style="938" bestFit="1" customWidth="1"/>
    <col min="7932" max="7932" width="6.875" style="938" bestFit="1" customWidth="1"/>
    <col min="7933" max="7933" width="8.75" style="938" bestFit="1" customWidth="1"/>
    <col min="7934" max="7934" width="6.875" style="938" bestFit="1" customWidth="1"/>
    <col min="7935" max="7938" width="0" style="938" hidden="1" customWidth="1"/>
    <col min="7939" max="8181" width="9" style="938"/>
    <col min="8182" max="8182" width="6.375" style="938" customWidth="1"/>
    <col min="8183" max="8183" width="45" style="938" bestFit="1" customWidth="1"/>
    <col min="8184" max="8184" width="10" style="938" customWidth="1"/>
    <col min="8185" max="8185" width="8.75" style="938" bestFit="1" customWidth="1"/>
    <col min="8186" max="8186" width="6.875" style="938" bestFit="1" customWidth="1"/>
    <col min="8187" max="8187" width="8.75" style="938" bestFit="1" customWidth="1"/>
    <col min="8188" max="8188" width="6.875" style="938" bestFit="1" customWidth="1"/>
    <col min="8189" max="8189" width="8.75" style="938" bestFit="1" customWidth="1"/>
    <col min="8190" max="8190" width="6.875" style="938" bestFit="1" customWidth="1"/>
    <col min="8191" max="8194" width="0" style="938" hidden="1" customWidth="1"/>
    <col min="8195" max="8437" width="9" style="938"/>
    <col min="8438" max="8438" width="6.375" style="938" customWidth="1"/>
    <col min="8439" max="8439" width="45" style="938" bestFit="1" customWidth="1"/>
    <col min="8440" max="8440" width="10" style="938" customWidth="1"/>
    <col min="8441" max="8441" width="8.75" style="938" bestFit="1" customWidth="1"/>
    <col min="8442" max="8442" width="6.875" style="938" bestFit="1" customWidth="1"/>
    <col min="8443" max="8443" width="8.75" style="938" bestFit="1" customWidth="1"/>
    <col min="8444" max="8444" width="6.875" style="938" bestFit="1" customWidth="1"/>
    <col min="8445" max="8445" width="8.75" style="938" bestFit="1" customWidth="1"/>
    <col min="8446" max="8446" width="6.875" style="938" bestFit="1" customWidth="1"/>
    <col min="8447" max="8450" width="0" style="938" hidden="1" customWidth="1"/>
    <col min="8451" max="8693" width="9" style="938"/>
    <col min="8694" max="8694" width="6.375" style="938" customWidth="1"/>
    <col min="8695" max="8695" width="45" style="938" bestFit="1" customWidth="1"/>
    <col min="8696" max="8696" width="10" style="938" customWidth="1"/>
    <col min="8697" max="8697" width="8.75" style="938" bestFit="1" customWidth="1"/>
    <col min="8698" max="8698" width="6.875" style="938" bestFit="1" customWidth="1"/>
    <col min="8699" max="8699" width="8.75" style="938" bestFit="1" customWidth="1"/>
    <col min="8700" max="8700" width="6.875" style="938" bestFit="1" customWidth="1"/>
    <col min="8701" max="8701" width="8.75" style="938" bestFit="1" customWidth="1"/>
    <col min="8702" max="8702" width="6.875" style="938" bestFit="1" customWidth="1"/>
    <col min="8703" max="8706" width="0" style="938" hidden="1" customWidth="1"/>
    <col min="8707" max="8949" width="9" style="938"/>
    <col min="8950" max="8950" width="6.375" style="938" customWidth="1"/>
    <col min="8951" max="8951" width="45" style="938" bestFit="1" customWidth="1"/>
    <col min="8952" max="8952" width="10" style="938" customWidth="1"/>
    <col min="8953" max="8953" width="8.75" style="938" bestFit="1" customWidth="1"/>
    <col min="8954" max="8954" width="6.875" style="938" bestFit="1" customWidth="1"/>
    <col min="8955" max="8955" width="8.75" style="938" bestFit="1" customWidth="1"/>
    <col min="8956" max="8956" width="6.875" style="938" bestFit="1" customWidth="1"/>
    <col min="8957" max="8957" width="8.75" style="938" bestFit="1" customWidth="1"/>
    <col min="8958" max="8958" width="6.875" style="938" bestFit="1" customWidth="1"/>
    <col min="8959" max="8962" width="0" style="938" hidden="1" customWidth="1"/>
    <col min="8963" max="9205" width="9" style="938"/>
    <col min="9206" max="9206" width="6.375" style="938" customWidth="1"/>
    <col min="9207" max="9207" width="45" style="938" bestFit="1" customWidth="1"/>
    <col min="9208" max="9208" width="10" style="938" customWidth="1"/>
    <col min="9209" max="9209" width="8.75" style="938" bestFit="1" customWidth="1"/>
    <col min="9210" max="9210" width="6.875" style="938" bestFit="1" customWidth="1"/>
    <col min="9211" max="9211" width="8.75" style="938" bestFit="1" customWidth="1"/>
    <col min="9212" max="9212" width="6.875" style="938" bestFit="1" customWidth="1"/>
    <col min="9213" max="9213" width="8.75" style="938" bestFit="1" customWidth="1"/>
    <col min="9214" max="9214" width="6.875" style="938" bestFit="1" customWidth="1"/>
    <col min="9215" max="9218" width="0" style="938" hidden="1" customWidth="1"/>
    <col min="9219" max="9461" width="9" style="938"/>
    <col min="9462" max="9462" width="6.375" style="938" customWidth="1"/>
    <col min="9463" max="9463" width="45" style="938" bestFit="1" customWidth="1"/>
    <col min="9464" max="9464" width="10" style="938" customWidth="1"/>
    <col min="9465" max="9465" width="8.75" style="938" bestFit="1" customWidth="1"/>
    <col min="9466" max="9466" width="6.875" style="938" bestFit="1" customWidth="1"/>
    <col min="9467" max="9467" width="8.75" style="938" bestFit="1" customWidth="1"/>
    <col min="9468" max="9468" width="6.875" style="938" bestFit="1" customWidth="1"/>
    <col min="9469" max="9469" width="8.75" style="938" bestFit="1" customWidth="1"/>
    <col min="9470" max="9470" width="6.875" style="938" bestFit="1" customWidth="1"/>
    <col min="9471" max="9474" width="0" style="938" hidden="1" customWidth="1"/>
    <col min="9475" max="9717" width="9" style="938"/>
    <col min="9718" max="9718" width="6.375" style="938" customWidth="1"/>
    <col min="9719" max="9719" width="45" style="938" bestFit="1" customWidth="1"/>
    <col min="9720" max="9720" width="10" style="938" customWidth="1"/>
    <col min="9721" max="9721" width="8.75" style="938" bestFit="1" customWidth="1"/>
    <col min="9722" max="9722" width="6.875" style="938" bestFit="1" customWidth="1"/>
    <col min="9723" max="9723" width="8.75" style="938" bestFit="1" customWidth="1"/>
    <col min="9724" max="9724" width="6.875" style="938" bestFit="1" customWidth="1"/>
    <col min="9725" max="9725" width="8.75" style="938" bestFit="1" customWidth="1"/>
    <col min="9726" max="9726" width="6.875" style="938" bestFit="1" customWidth="1"/>
    <col min="9727" max="9730" width="0" style="938" hidden="1" customWidth="1"/>
    <col min="9731" max="9973" width="9" style="938"/>
    <col min="9974" max="9974" width="6.375" style="938" customWidth="1"/>
    <col min="9975" max="9975" width="45" style="938" bestFit="1" customWidth="1"/>
    <col min="9976" max="9976" width="10" style="938" customWidth="1"/>
    <col min="9977" max="9977" width="8.75" style="938" bestFit="1" customWidth="1"/>
    <col min="9978" max="9978" width="6.875" style="938" bestFit="1" customWidth="1"/>
    <col min="9979" max="9979" width="8.75" style="938" bestFit="1" customWidth="1"/>
    <col min="9980" max="9980" width="6.875" style="938" bestFit="1" customWidth="1"/>
    <col min="9981" max="9981" width="8.75" style="938" bestFit="1" customWidth="1"/>
    <col min="9982" max="9982" width="6.875" style="938" bestFit="1" customWidth="1"/>
    <col min="9983" max="9986" width="0" style="938" hidden="1" customWidth="1"/>
    <col min="9987" max="10229" width="9" style="938"/>
    <col min="10230" max="10230" width="6.375" style="938" customWidth="1"/>
    <col min="10231" max="10231" width="45" style="938" bestFit="1" customWidth="1"/>
    <col min="10232" max="10232" width="10" style="938" customWidth="1"/>
    <col min="10233" max="10233" width="8.75" style="938" bestFit="1" customWidth="1"/>
    <col min="10234" max="10234" width="6.875" style="938" bestFit="1" customWidth="1"/>
    <col min="10235" max="10235" width="8.75" style="938" bestFit="1" customWidth="1"/>
    <col min="10236" max="10236" width="6.875" style="938" bestFit="1" customWidth="1"/>
    <col min="10237" max="10237" width="8.75" style="938" bestFit="1" customWidth="1"/>
    <col min="10238" max="10238" width="6.875" style="938" bestFit="1" customWidth="1"/>
    <col min="10239" max="10242" width="0" style="938" hidden="1" customWidth="1"/>
    <col min="10243" max="10485" width="9" style="938"/>
    <col min="10486" max="10486" width="6.375" style="938" customWidth="1"/>
    <col min="10487" max="10487" width="45" style="938" bestFit="1" customWidth="1"/>
    <col min="10488" max="10488" width="10" style="938" customWidth="1"/>
    <col min="10489" max="10489" width="8.75" style="938" bestFit="1" customWidth="1"/>
    <col min="10490" max="10490" width="6.875" style="938" bestFit="1" customWidth="1"/>
    <col min="10491" max="10491" width="8.75" style="938" bestFit="1" customWidth="1"/>
    <col min="10492" max="10492" width="6.875" style="938" bestFit="1" customWidth="1"/>
    <col min="10493" max="10493" width="8.75" style="938" bestFit="1" customWidth="1"/>
    <col min="10494" max="10494" width="6.875" style="938" bestFit="1" customWidth="1"/>
    <col min="10495" max="10498" width="0" style="938" hidden="1" customWidth="1"/>
    <col min="10499" max="10741" width="9" style="938"/>
    <col min="10742" max="10742" width="6.375" style="938" customWidth="1"/>
    <col min="10743" max="10743" width="45" style="938" bestFit="1" customWidth="1"/>
    <col min="10744" max="10744" width="10" style="938" customWidth="1"/>
    <col min="10745" max="10745" width="8.75" style="938" bestFit="1" customWidth="1"/>
    <col min="10746" max="10746" width="6.875" style="938" bestFit="1" customWidth="1"/>
    <col min="10747" max="10747" width="8.75" style="938" bestFit="1" customWidth="1"/>
    <col min="10748" max="10748" width="6.875" style="938" bestFit="1" customWidth="1"/>
    <col min="10749" max="10749" width="8.75" style="938" bestFit="1" customWidth="1"/>
    <col min="10750" max="10750" width="6.875" style="938" bestFit="1" customWidth="1"/>
    <col min="10751" max="10754" width="0" style="938" hidden="1" customWidth="1"/>
    <col min="10755" max="10997" width="9" style="938"/>
    <col min="10998" max="10998" width="6.375" style="938" customWidth="1"/>
    <col min="10999" max="10999" width="45" style="938" bestFit="1" customWidth="1"/>
    <col min="11000" max="11000" width="10" style="938" customWidth="1"/>
    <col min="11001" max="11001" width="8.75" style="938" bestFit="1" customWidth="1"/>
    <col min="11002" max="11002" width="6.875" style="938" bestFit="1" customWidth="1"/>
    <col min="11003" max="11003" width="8.75" style="938" bestFit="1" customWidth="1"/>
    <col min="11004" max="11004" width="6.875" style="938" bestFit="1" customWidth="1"/>
    <col min="11005" max="11005" width="8.75" style="938" bestFit="1" customWidth="1"/>
    <col min="11006" max="11006" width="6.875" style="938" bestFit="1" customWidth="1"/>
    <col min="11007" max="11010" width="0" style="938" hidden="1" customWidth="1"/>
    <col min="11011" max="11253" width="9" style="938"/>
    <col min="11254" max="11254" width="6.375" style="938" customWidth="1"/>
    <col min="11255" max="11255" width="45" style="938" bestFit="1" customWidth="1"/>
    <col min="11256" max="11256" width="10" style="938" customWidth="1"/>
    <col min="11257" max="11257" width="8.75" style="938" bestFit="1" customWidth="1"/>
    <col min="11258" max="11258" width="6.875" style="938" bestFit="1" customWidth="1"/>
    <col min="11259" max="11259" width="8.75" style="938" bestFit="1" customWidth="1"/>
    <col min="11260" max="11260" width="6.875" style="938" bestFit="1" customWidth="1"/>
    <col min="11261" max="11261" width="8.75" style="938" bestFit="1" customWidth="1"/>
    <col min="11262" max="11262" width="6.875" style="938" bestFit="1" customWidth="1"/>
    <col min="11263" max="11266" width="0" style="938" hidden="1" customWidth="1"/>
    <col min="11267" max="11509" width="9" style="938"/>
    <col min="11510" max="11510" width="6.375" style="938" customWidth="1"/>
    <col min="11511" max="11511" width="45" style="938" bestFit="1" customWidth="1"/>
    <col min="11512" max="11512" width="10" style="938" customWidth="1"/>
    <col min="11513" max="11513" width="8.75" style="938" bestFit="1" customWidth="1"/>
    <col min="11514" max="11514" width="6.875" style="938" bestFit="1" customWidth="1"/>
    <col min="11515" max="11515" width="8.75" style="938" bestFit="1" customWidth="1"/>
    <col min="11516" max="11516" width="6.875" style="938" bestFit="1" customWidth="1"/>
    <col min="11517" max="11517" width="8.75" style="938" bestFit="1" customWidth="1"/>
    <col min="11518" max="11518" width="6.875" style="938" bestFit="1" customWidth="1"/>
    <col min="11519" max="11522" width="0" style="938" hidden="1" customWidth="1"/>
    <col min="11523" max="11765" width="9" style="938"/>
    <col min="11766" max="11766" width="6.375" style="938" customWidth="1"/>
    <col min="11767" max="11767" width="45" style="938" bestFit="1" customWidth="1"/>
    <col min="11768" max="11768" width="10" style="938" customWidth="1"/>
    <col min="11769" max="11769" width="8.75" style="938" bestFit="1" customWidth="1"/>
    <col min="11770" max="11770" width="6.875" style="938" bestFit="1" customWidth="1"/>
    <col min="11771" max="11771" width="8.75" style="938" bestFit="1" customWidth="1"/>
    <col min="11772" max="11772" width="6.875" style="938" bestFit="1" customWidth="1"/>
    <col min="11773" max="11773" width="8.75" style="938" bestFit="1" customWidth="1"/>
    <col min="11774" max="11774" width="6.875" style="938" bestFit="1" customWidth="1"/>
    <col min="11775" max="11778" width="0" style="938" hidden="1" customWidth="1"/>
    <col min="11779" max="12021" width="9" style="938"/>
    <col min="12022" max="12022" width="6.375" style="938" customWidth="1"/>
    <col min="12023" max="12023" width="45" style="938" bestFit="1" customWidth="1"/>
    <col min="12024" max="12024" width="10" style="938" customWidth="1"/>
    <col min="12025" max="12025" width="8.75" style="938" bestFit="1" customWidth="1"/>
    <col min="12026" max="12026" width="6.875" style="938" bestFit="1" customWidth="1"/>
    <col min="12027" max="12027" width="8.75" style="938" bestFit="1" customWidth="1"/>
    <col min="12028" max="12028" width="6.875" style="938" bestFit="1" customWidth="1"/>
    <col min="12029" max="12029" width="8.75" style="938" bestFit="1" customWidth="1"/>
    <col min="12030" max="12030" width="6.875" style="938" bestFit="1" customWidth="1"/>
    <col min="12031" max="12034" width="0" style="938" hidden="1" customWidth="1"/>
    <col min="12035" max="12277" width="9" style="938"/>
    <col min="12278" max="12278" width="6.375" style="938" customWidth="1"/>
    <col min="12279" max="12279" width="45" style="938" bestFit="1" customWidth="1"/>
    <col min="12280" max="12280" width="10" style="938" customWidth="1"/>
    <col min="12281" max="12281" width="8.75" style="938" bestFit="1" customWidth="1"/>
    <col min="12282" max="12282" width="6.875" style="938" bestFit="1" customWidth="1"/>
    <col min="12283" max="12283" width="8.75" style="938" bestFit="1" customWidth="1"/>
    <col min="12284" max="12284" width="6.875" style="938" bestFit="1" customWidth="1"/>
    <col min="12285" max="12285" width="8.75" style="938" bestFit="1" customWidth="1"/>
    <col min="12286" max="12286" width="6.875" style="938" bestFit="1" customWidth="1"/>
    <col min="12287" max="12290" width="0" style="938" hidden="1" customWidth="1"/>
    <col min="12291" max="12533" width="9" style="938"/>
    <col min="12534" max="12534" width="6.375" style="938" customWidth="1"/>
    <col min="12535" max="12535" width="45" style="938" bestFit="1" customWidth="1"/>
    <col min="12536" max="12536" width="10" style="938" customWidth="1"/>
    <col min="12537" max="12537" width="8.75" style="938" bestFit="1" customWidth="1"/>
    <col min="12538" max="12538" width="6.875" style="938" bestFit="1" customWidth="1"/>
    <col min="12539" max="12539" width="8.75" style="938" bestFit="1" customWidth="1"/>
    <col min="12540" max="12540" width="6.875" style="938" bestFit="1" customWidth="1"/>
    <col min="12541" max="12541" width="8.75" style="938" bestFit="1" customWidth="1"/>
    <col min="12542" max="12542" width="6.875" style="938" bestFit="1" customWidth="1"/>
    <col min="12543" max="12546" width="0" style="938" hidden="1" customWidth="1"/>
    <col min="12547" max="12789" width="9" style="938"/>
    <col min="12790" max="12790" width="6.375" style="938" customWidth="1"/>
    <col min="12791" max="12791" width="45" style="938" bestFit="1" customWidth="1"/>
    <col min="12792" max="12792" width="10" style="938" customWidth="1"/>
    <col min="12793" max="12793" width="8.75" style="938" bestFit="1" customWidth="1"/>
    <col min="12794" max="12794" width="6.875" style="938" bestFit="1" customWidth="1"/>
    <col min="12795" max="12795" width="8.75" style="938" bestFit="1" customWidth="1"/>
    <col min="12796" max="12796" width="6.875" style="938" bestFit="1" customWidth="1"/>
    <col min="12797" max="12797" width="8.75" style="938" bestFit="1" customWidth="1"/>
    <col min="12798" max="12798" width="6.875" style="938" bestFit="1" customWidth="1"/>
    <col min="12799" max="12802" width="0" style="938" hidden="1" customWidth="1"/>
    <col min="12803" max="13045" width="9" style="938"/>
    <col min="13046" max="13046" width="6.375" style="938" customWidth="1"/>
    <col min="13047" max="13047" width="45" style="938" bestFit="1" customWidth="1"/>
    <col min="13048" max="13048" width="10" style="938" customWidth="1"/>
    <col min="13049" max="13049" width="8.75" style="938" bestFit="1" customWidth="1"/>
    <col min="13050" max="13050" width="6.875" style="938" bestFit="1" customWidth="1"/>
    <col min="13051" max="13051" width="8.75" style="938" bestFit="1" customWidth="1"/>
    <col min="13052" max="13052" width="6.875" style="938" bestFit="1" customWidth="1"/>
    <col min="13053" max="13053" width="8.75" style="938" bestFit="1" customWidth="1"/>
    <col min="13054" max="13054" width="6.875" style="938" bestFit="1" customWidth="1"/>
    <col min="13055" max="13058" width="0" style="938" hidden="1" customWidth="1"/>
    <col min="13059" max="13301" width="9" style="938"/>
    <col min="13302" max="13302" width="6.375" style="938" customWidth="1"/>
    <col min="13303" max="13303" width="45" style="938" bestFit="1" customWidth="1"/>
    <col min="13304" max="13304" width="10" style="938" customWidth="1"/>
    <col min="13305" max="13305" width="8.75" style="938" bestFit="1" customWidth="1"/>
    <col min="13306" max="13306" width="6.875" style="938" bestFit="1" customWidth="1"/>
    <col min="13307" max="13307" width="8.75" style="938" bestFit="1" customWidth="1"/>
    <col min="13308" max="13308" width="6.875" style="938" bestFit="1" customWidth="1"/>
    <col min="13309" max="13309" width="8.75" style="938" bestFit="1" customWidth="1"/>
    <col min="13310" max="13310" width="6.875" style="938" bestFit="1" customWidth="1"/>
    <col min="13311" max="13314" width="0" style="938" hidden="1" customWidth="1"/>
    <col min="13315" max="13557" width="9" style="938"/>
    <col min="13558" max="13558" width="6.375" style="938" customWidth="1"/>
    <col min="13559" max="13559" width="45" style="938" bestFit="1" customWidth="1"/>
    <col min="13560" max="13560" width="10" style="938" customWidth="1"/>
    <col min="13561" max="13561" width="8.75" style="938" bestFit="1" customWidth="1"/>
    <col min="13562" max="13562" width="6.875" style="938" bestFit="1" customWidth="1"/>
    <col min="13563" max="13563" width="8.75" style="938" bestFit="1" customWidth="1"/>
    <col min="13564" max="13564" width="6.875" style="938" bestFit="1" customWidth="1"/>
    <col min="13565" max="13565" width="8.75" style="938" bestFit="1" customWidth="1"/>
    <col min="13566" max="13566" width="6.875" style="938" bestFit="1" customWidth="1"/>
    <col min="13567" max="13570" width="0" style="938" hidden="1" customWidth="1"/>
    <col min="13571" max="13813" width="9" style="938"/>
    <col min="13814" max="13814" width="6.375" style="938" customWidth="1"/>
    <col min="13815" max="13815" width="45" style="938" bestFit="1" customWidth="1"/>
    <col min="13816" max="13816" width="10" style="938" customWidth="1"/>
    <col min="13817" max="13817" width="8.75" style="938" bestFit="1" customWidth="1"/>
    <col min="13818" max="13818" width="6.875" style="938" bestFit="1" customWidth="1"/>
    <col min="13819" max="13819" width="8.75" style="938" bestFit="1" customWidth="1"/>
    <col min="13820" max="13820" width="6.875" style="938" bestFit="1" customWidth="1"/>
    <col min="13821" max="13821" width="8.75" style="938" bestFit="1" customWidth="1"/>
    <col min="13822" max="13822" width="6.875" style="938" bestFit="1" customWidth="1"/>
    <col min="13823" max="13826" width="0" style="938" hidden="1" customWidth="1"/>
    <col min="13827" max="14069" width="9" style="938"/>
    <col min="14070" max="14070" width="6.375" style="938" customWidth="1"/>
    <col min="14071" max="14071" width="45" style="938" bestFit="1" customWidth="1"/>
    <col min="14072" max="14072" width="10" style="938" customWidth="1"/>
    <col min="14073" max="14073" width="8.75" style="938" bestFit="1" customWidth="1"/>
    <col min="14074" max="14074" width="6.875" style="938" bestFit="1" customWidth="1"/>
    <col min="14075" max="14075" width="8.75" style="938" bestFit="1" customWidth="1"/>
    <col min="14076" max="14076" width="6.875" style="938" bestFit="1" customWidth="1"/>
    <col min="14077" max="14077" width="8.75" style="938" bestFit="1" customWidth="1"/>
    <col min="14078" max="14078" width="6.875" style="938" bestFit="1" customWidth="1"/>
    <col min="14079" max="14082" width="0" style="938" hidden="1" customWidth="1"/>
    <col min="14083" max="14325" width="9" style="938"/>
    <col min="14326" max="14326" width="6.375" style="938" customWidth="1"/>
    <col min="14327" max="14327" width="45" style="938" bestFit="1" customWidth="1"/>
    <col min="14328" max="14328" width="10" style="938" customWidth="1"/>
    <col min="14329" max="14329" width="8.75" style="938" bestFit="1" customWidth="1"/>
    <col min="14330" max="14330" width="6.875" style="938" bestFit="1" customWidth="1"/>
    <col min="14331" max="14331" width="8.75" style="938" bestFit="1" customWidth="1"/>
    <col min="14332" max="14332" width="6.875" style="938" bestFit="1" customWidth="1"/>
    <col min="14333" max="14333" width="8.75" style="938" bestFit="1" customWidth="1"/>
    <col min="14334" max="14334" width="6.875" style="938" bestFit="1" customWidth="1"/>
    <col min="14335" max="14338" width="0" style="938" hidden="1" customWidth="1"/>
    <col min="14339" max="14581" width="9" style="938"/>
    <col min="14582" max="14582" width="6.375" style="938" customWidth="1"/>
    <col min="14583" max="14583" width="45" style="938" bestFit="1" customWidth="1"/>
    <col min="14584" max="14584" width="10" style="938" customWidth="1"/>
    <col min="14585" max="14585" width="8.75" style="938" bestFit="1" customWidth="1"/>
    <col min="14586" max="14586" width="6.875" style="938" bestFit="1" customWidth="1"/>
    <col min="14587" max="14587" width="8.75" style="938" bestFit="1" customWidth="1"/>
    <col min="14588" max="14588" width="6.875" style="938" bestFit="1" customWidth="1"/>
    <col min="14589" max="14589" width="8.75" style="938" bestFit="1" customWidth="1"/>
    <col min="14590" max="14590" width="6.875" style="938" bestFit="1" customWidth="1"/>
    <col min="14591" max="14594" width="0" style="938" hidden="1" customWidth="1"/>
    <col min="14595" max="14837" width="9" style="938"/>
    <col min="14838" max="14838" width="6.375" style="938" customWidth="1"/>
    <col min="14839" max="14839" width="45" style="938" bestFit="1" customWidth="1"/>
    <col min="14840" max="14840" width="10" style="938" customWidth="1"/>
    <col min="14841" max="14841" width="8.75" style="938" bestFit="1" customWidth="1"/>
    <col min="14842" max="14842" width="6.875" style="938" bestFit="1" customWidth="1"/>
    <col min="14843" max="14843" width="8.75" style="938" bestFit="1" customWidth="1"/>
    <col min="14844" max="14844" width="6.875" style="938" bestFit="1" customWidth="1"/>
    <col min="14845" max="14845" width="8.75" style="938" bestFit="1" customWidth="1"/>
    <col min="14846" max="14846" width="6.875" style="938" bestFit="1" customWidth="1"/>
    <col min="14847" max="14850" width="0" style="938" hidden="1" customWidth="1"/>
    <col min="14851" max="15093" width="9" style="938"/>
    <col min="15094" max="15094" width="6.375" style="938" customWidth="1"/>
    <col min="15095" max="15095" width="45" style="938" bestFit="1" customWidth="1"/>
    <col min="15096" max="15096" width="10" style="938" customWidth="1"/>
    <col min="15097" max="15097" width="8.75" style="938" bestFit="1" customWidth="1"/>
    <col min="15098" max="15098" width="6.875" style="938" bestFit="1" customWidth="1"/>
    <col min="15099" max="15099" width="8.75" style="938" bestFit="1" customWidth="1"/>
    <col min="15100" max="15100" width="6.875" style="938" bestFit="1" customWidth="1"/>
    <col min="15101" max="15101" width="8.75" style="938" bestFit="1" customWidth="1"/>
    <col min="15102" max="15102" width="6.875" style="938" bestFit="1" customWidth="1"/>
    <col min="15103" max="15106" width="0" style="938" hidden="1" customWidth="1"/>
    <col min="15107" max="15349" width="9" style="938"/>
    <col min="15350" max="15350" width="6.375" style="938" customWidth="1"/>
    <col min="15351" max="15351" width="45" style="938" bestFit="1" customWidth="1"/>
    <col min="15352" max="15352" width="10" style="938" customWidth="1"/>
    <col min="15353" max="15353" width="8.75" style="938" bestFit="1" customWidth="1"/>
    <col min="15354" max="15354" width="6.875" style="938" bestFit="1" customWidth="1"/>
    <col min="15355" max="15355" width="8.75" style="938" bestFit="1" customWidth="1"/>
    <col min="15356" max="15356" width="6.875" style="938" bestFit="1" customWidth="1"/>
    <col min="15357" max="15357" width="8.75" style="938" bestFit="1" customWidth="1"/>
    <col min="15358" max="15358" width="6.875" style="938" bestFit="1" customWidth="1"/>
    <col min="15359" max="15362" width="0" style="938" hidden="1" customWidth="1"/>
    <col min="15363" max="15605" width="9" style="938"/>
    <col min="15606" max="15606" width="6.375" style="938" customWidth="1"/>
    <col min="15607" max="15607" width="45" style="938" bestFit="1" customWidth="1"/>
    <col min="15608" max="15608" width="10" style="938" customWidth="1"/>
    <col min="15609" max="15609" width="8.75" style="938" bestFit="1" customWidth="1"/>
    <col min="15610" max="15610" width="6.875" style="938" bestFit="1" customWidth="1"/>
    <col min="15611" max="15611" width="8.75" style="938" bestFit="1" customWidth="1"/>
    <col min="15612" max="15612" width="6.875" style="938" bestFit="1" customWidth="1"/>
    <col min="15613" max="15613" width="8.75" style="938" bestFit="1" customWidth="1"/>
    <col min="15614" max="15614" width="6.875" style="938" bestFit="1" customWidth="1"/>
    <col min="15615" max="15618" width="0" style="938" hidden="1" customWidth="1"/>
    <col min="15619" max="15861" width="9" style="938"/>
    <col min="15862" max="15862" width="6.375" style="938" customWidth="1"/>
    <col min="15863" max="15863" width="45" style="938" bestFit="1" customWidth="1"/>
    <col min="15864" max="15864" width="10" style="938" customWidth="1"/>
    <col min="15865" max="15865" width="8.75" style="938" bestFit="1" customWidth="1"/>
    <col min="15866" max="15866" width="6.875" style="938" bestFit="1" customWidth="1"/>
    <col min="15867" max="15867" width="8.75" style="938" bestFit="1" customWidth="1"/>
    <col min="15868" max="15868" width="6.875" style="938" bestFit="1" customWidth="1"/>
    <col min="15869" max="15869" width="8.75" style="938" bestFit="1" customWidth="1"/>
    <col min="15870" max="15870" width="6.875" style="938" bestFit="1" customWidth="1"/>
    <col min="15871" max="15874" width="0" style="938" hidden="1" customWidth="1"/>
    <col min="15875" max="16117" width="9" style="938"/>
    <col min="16118" max="16118" width="6.375" style="938" customWidth="1"/>
    <col min="16119" max="16119" width="45" style="938" bestFit="1" customWidth="1"/>
    <col min="16120" max="16120" width="10" style="938" customWidth="1"/>
    <col min="16121" max="16121" width="8.75" style="938" bestFit="1" customWidth="1"/>
    <col min="16122" max="16122" width="6.875" style="938" bestFit="1" customWidth="1"/>
    <col min="16123" max="16123" width="8.75" style="938" bestFit="1" customWidth="1"/>
    <col min="16124" max="16124" width="6.875" style="938" bestFit="1" customWidth="1"/>
    <col min="16125" max="16125" width="8.75" style="938" bestFit="1" customWidth="1"/>
    <col min="16126" max="16126" width="6.875" style="938" bestFit="1" customWidth="1"/>
    <col min="16127" max="16130" width="0" style="938" hidden="1" customWidth="1"/>
    <col min="16131" max="16384" width="9" style="938"/>
  </cols>
  <sheetData>
    <row r="1" spans="2:5" ht="18.75">
      <c r="B1" s="937"/>
      <c r="C1" s="937"/>
      <c r="D1" s="937"/>
    </row>
    <row r="2" spans="2:5" ht="18.75">
      <c r="B2" s="937"/>
      <c r="C2" s="937"/>
      <c r="D2" s="937"/>
    </row>
    <row r="3" spans="2:5" ht="21.75" customHeight="1">
      <c r="B3" s="939"/>
      <c r="C3" s="939"/>
      <c r="D3" s="939"/>
    </row>
    <row r="4" spans="2:5" ht="36" customHeight="1">
      <c r="B4" s="940"/>
      <c r="C4" s="940"/>
      <c r="D4" s="940"/>
    </row>
    <row r="5" spans="2:5" ht="15" customHeight="1">
      <c r="B5" s="941"/>
      <c r="C5" s="941"/>
      <c r="D5" s="1113"/>
      <c r="E5" s="1113"/>
    </row>
    <row r="6" spans="2:5" s="945" customFormat="1" ht="21" customHeight="1">
      <c r="B6" s="942"/>
      <c r="C6" s="941" t="s">
        <v>165</v>
      </c>
      <c r="D6" s="943" t="s">
        <v>925</v>
      </c>
      <c r="E6" s="944" t="s">
        <v>1090</v>
      </c>
    </row>
    <row r="7" spans="2:5" s="945" customFormat="1" ht="21" customHeight="1">
      <c r="B7" s="297" t="s">
        <v>172</v>
      </c>
      <c r="C7" s="83" t="s">
        <v>171</v>
      </c>
      <c r="D7" s="947">
        <f>VLOOKUP(B7,'CH01'!$C$8:$D$57,2,0)</f>
        <v>27708.772563999999</v>
      </c>
      <c r="E7" s="948" t="e">
        <f>VLOOKUP(B7,#REF!,4,0)</f>
        <v>#REF!</v>
      </c>
    </row>
    <row r="8" spans="2:5" s="945" customFormat="1" ht="21" customHeight="1">
      <c r="B8" s="942" t="s">
        <v>25</v>
      </c>
      <c r="C8" s="50" t="s">
        <v>182</v>
      </c>
      <c r="D8" s="947">
        <f>VLOOKUP(B8,'CH01'!$C$8:$D$57,2,0)</f>
        <v>26827.302073999996</v>
      </c>
      <c r="E8" s="948" t="e">
        <f>VLOOKUP(B8,#REF!,4,0)</f>
        <v>#REF!</v>
      </c>
    </row>
    <row r="9" spans="2:5" s="945" customFormat="1" ht="21" customHeight="1">
      <c r="B9" s="315" t="s">
        <v>201</v>
      </c>
      <c r="C9" s="85" t="s">
        <v>200</v>
      </c>
      <c r="D9" s="947">
        <f>VLOOKUP(B9,'CH01'!$C$8:$D$57,2,0)</f>
        <v>6293.336945</v>
      </c>
      <c r="E9" s="948" t="e">
        <f>VLOOKUP(B9,#REF!,4,0)</f>
        <v>#REF!</v>
      </c>
    </row>
    <row r="10" spans="2:5" s="945" customFormat="1" ht="21" customHeight="1">
      <c r="B10" s="942" t="s">
        <v>113</v>
      </c>
      <c r="C10" s="970" t="s">
        <v>203</v>
      </c>
      <c r="D10" s="947">
        <f>VLOOKUP(B10,'CH01'!$C$8:$D$57,2,0)</f>
        <v>22.034672</v>
      </c>
      <c r="E10" s="948" t="e">
        <f>VLOOKUP(B10,#REF!,4,0)</f>
        <v>#REF!</v>
      </c>
    </row>
    <row r="11" spans="2:5" s="945" customFormat="1" ht="21" customHeight="1">
      <c r="B11" s="942" t="s">
        <v>208</v>
      </c>
      <c r="C11" s="59" t="s">
        <v>207</v>
      </c>
      <c r="D11" s="947">
        <f>VLOOKUP(B11,'CH01'!$C$8:$D$57,2,0)</f>
        <v>1092.4242449999999</v>
      </c>
      <c r="E11" s="948" t="e">
        <f>VLOOKUP(B11,#REF!,4,0)</f>
        <v>#REF!</v>
      </c>
    </row>
    <row r="12" spans="2:5" s="945" customFormat="1" ht="21" customHeight="1">
      <c r="B12" s="942" t="s">
        <v>129</v>
      </c>
      <c r="C12" s="967" t="s">
        <v>416</v>
      </c>
      <c r="D12" s="947">
        <f>VLOOKUP(B12,'CH01'!$C$8:$D$57,2,0)</f>
        <v>87.788473999999994</v>
      </c>
      <c r="E12" s="948" t="e">
        <f>VLOOKUP(B12,#REF!,4,0)</f>
        <v>#REF!</v>
      </c>
    </row>
    <row r="13" spans="2:5" s="949" customFormat="1" ht="21" customHeight="1">
      <c r="B13" s="942" t="s">
        <v>128</v>
      </c>
      <c r="C13" s="929" t="s">
        <v>218</v>
      </c>
      <c r="D13" s="947">
        <f>VLOOKUP(B13,'CH01'!$C$8:$D$57,2,0)</f>
        <v>869.38503700000001</v>
      </c>
      <c r="E13" s="948" t="e">
        <f>VLOOKUP(B13,#REF!,4,0)</f>
        <v>#REF!</v>
      </c>
    </row>
    <row r="14" spans="2:5" s="945" customFormat="1" ht="21" customHeight="1">
      <c r="B14" s="942" t="s">
        <v>223</v>
      </c>
      <c r="C14" s="946" t="s">
        <v>282</v>
      </c>
      <c r="D14" s="947">
        <f>VLOOKUP(B14,'CH01'!$C$8:$D$57,2,0)</f>
        <v>1958.8420090000002</v>
      </c>
      <c r="E14" s="948" t="e">
        <f>VLOOKUP(B14,#REF!,4,0)</f>
        <v>#REF!</v>
      </c>
    </row>
    <row r="15" spans="2:5" s="945" customFormat="1" ht="21" hidden="1" customHeight="1">
      <c r="B15" s="942"/>
      <c r="C15" s="946" t="s">
        <v>196</v>
      </c>
      <c r="D15" s="947">
        <v>0</v>
      </c>
      <c r="E15" s="950">
        <v>0</v>
      </c>
    </row>
    <row r="16" spans="2:5" s="945" customFormat="1" ht="21" customHeight="1">
      <c r="B16" s="942"/>
      <c r="C16" s="929" t="s">
        <v>485</v>
      </c>
      <c r="D16" s="947">
        <f>'CH01'!D43+'CH01'!D44</f>
        <v>1748.172804</v>
      </c>
      <c r="E16" s="948" t="e">
        <f>#REF!+#REF!</f>
        <v>#REF!</v>
      </c>
    </row>
    <row r="17" spans="2:5" s="945" customFormat="1" ht="21" customHeight="1">
      <c r="B17" s="942"/>
      <c r="C17" s="951"/>
      <c r="D17" s="952"/>
      <c r="E17" s="953"/>
    </row>
    <row r="18" spans="2:5" s="945" customFormat="1" ht="21" customHeight="1">
      <c r="B18" s="942"/>
      <c r="C18" s="941"/>
      <c r="D18" s="1113" t="s">
        <v>1089</v>
      </c>
      <c r="E18" s="1113"/>
    </row>
    <row r="19" spans="2:5" s="955" customFormat="1" ht="21" customHeight="1">
      <c r="B19" s="954"/>
      <c r="C19" s="941" t="s">
        <v>165</v>
      </c>
      <c r="D19" s="943" t="s">
        <v>925</v>
      </c>
      <c r="E19" s="943" t="s">
        <v>1090</v>
      </c>
    </row>
    <row r="20" spans="2:5" s="955" customFormat="1" ht="21" customHeight="1">
      <c r="B20" s="954"/>
      <c r="C20" s="83" t="s">
        <v>171</v>
      </c>
      <c r="D20" s="957">
        <f>'CH01'!D8</f>
        <v>27708.772563999999</v>
      </c>
      <c r="E20" s="958" t="e">
        <f>#REF!</f>
        <v>#REF!</v>
      </c>
    </row>
    <row r="21" spans="2:5" s="945" customFormat="1" ht="21" customHeight="1">
      <c r="B21" s="942"/>
      <c r="C21" s="50" t="s">
        <v>179</v>
      </c>
      <c r="D21" s="825">
        <f>'CH01'!D11</f>
        <v>460.59168999999997</v>
      </c>
      <c r="E21" s="956" t="e">
        <f>#REF!</f>
        <v>#REF!</v>
      </c>
    </row>
    <row r="22" spans="2:5" s="945" customFormat="1" ht="21" customHeight="1">
      <c r="B22" s="942"/>
      <c r="C22" s="50" t="s">
        <v>182</v>
      </c>
      <c r="D22" s="825">
        <f>'CH01'!D12</f>
        <v>26827.302073999996</v>
      </c>
      <c r="E22" s="956" t="e">
        <f>#REF!</f>
        <v>#REF!</v>
      </c>
    </row>
    <row r="23" spans="2:5" s="945" customFormat="1" ht="21" customHeight="1">
      <c r="B23" s="942"/>
      <c r="C23" s="50" t="s">
        <v>187</v>
      </c>
      <c r="D23" s="947">
        <f>'CH01'!D14</f>
        <v>192.43</v>
      </c>
      <c r="E23" s="948" t="e">
        <f>#REF!</f>
        <v>#REF!</v>
      </c>
    </row>
    <row r="24" spans="2:5" s="945" customFormat="1" ht="21" customHeight="1">
      <c r="B24" s="942"/>
      <c r="C24" s="50" t="s">
        <v>199</v>
      </c>
      <c r="D24" s="947">
        <f>'CH01'!D18</f>
        <v>215.96380000000002</v>
      </c>
      <c r="E24" s="948" t="e">
        <f>#REF!</f>
        <v>#REF!</v>
      </c>
    </row>
    <row r="25" spans="2:5" s="945" customFormat="1" ht="21" customHeight="1">
      <c r="B25" s="942"/>
      <c r="C25" s="942" t="s">
        <v>387</v>
      </c>
      <c r="D25" s="942"/>
      <c r="E25" s="963" t="e">
        <f>E20-SUM(E21:E24)</f>
        <v>#REF!</v>
      </c>
    </row>
    <row r="26" spans="2:5" s="945" customFormat="1" ht="21" customHeight="1">
      <c r="B26" s="942"/>
      <c r="C26" s="942"/>
      <c r="D26" s="942"/>
    </row>
    <row r="27" spans="2:5" s="945" customFormat="1" ht="21" customHeight="1">
      <c r="B27" s="942"/>
      <c r="C27" s="942"/>
      <c r="D27" s="942"/>
    </row>
    <row r="28" spans="2:5" s="945" customFormat="1" ht="21" customHeight="1">
      <c r="B28" s="942"/>
      <c r="C28" s="942"/>
      <c r="D28" s="942"/>
    </row>
    <row r="29" spans="2:5" s="945" customFormat="1" ht="21" customHeight="1">
      <c r="B29" s="942"/>
      <c r="C29" s="942"/>
      <c r="D29" s="942"/>
    </row>
    <row r="30" spans="2:5" s="945" customFormat="1" ht="21" customHeight="1">
      <c r="B30" s="942"/>
      <c r="C30" s="942"/>
      <c r="D30" s="942"/>
    </row>
    <row r="31" spans="2:5" s="945" customFormat="1" ht="21" customHeight="1">
      <c r="B31" s="942"/>
      <c r="C31" s="942"/>
      <c r="D31" s="942"/>
    </row>
    <row r="32" spans="2:5" s="945" customFormat="1" ht="21" customHeight="1">
      <c r="B32" s="942"/>
      <c r="C32" s="942"/>
      <c r="D32" s="942"/>
      <c r="E32" s="945">
        <v>1.5899999999999999</v>
      </c>
    </row>
    <row r="33" spans="2:4" s="945" customFormat="1" ht="21" customHeight="1">
      <c r="B33" s="942"/>
      <c r="C33" s="942"/>
      <c r="D33" s="942"/>
    </row>
    <row r="34" spans="2:4" s="945" customFormat="1" ht="21" customHeight="1">
      <c r="B34" s="942"/>
      <c r="C34" s="942"/>
      <c r="D34" s="942"/>
    </row>
    <row r="35" spans="2:4" s="945" customFormat="1" ht="21" customHeight="1">
      <c r="B35" s="942"/>
      <c r="C35" s="942"/>
      <c r="D35" s="942"/>
    </row>
    <row r="36" spans="2:4" s="949" customFormat="1" ht="21" customHeight="1">
      <c r="B36" s="942"/>
      <c r="C36" s="942"/>
      <c r="D36" s="942"/>
    </row>
    <row r="37" spans="2:4" s="949" customFormat="1" ht="21" customHeight="1">
      <c r="B37" s="942"/>
      <c r="C37" s="942"/>
      <c r="D37" s="942"/>
    </row>
    <row r="38" spans="2:4" s="949" customFormat="1" ht="21" customHeight="1">
      <c r="B38" s="942"/>
      <c r="C38" s="942"/>
      <c r="D38" s="942"/>
    </row>
    <row r="39" spans="2:4" s="949" customFormat="1" ht="21" customHeight="1">
      <c r="B39" s="942"/>
      <c r="C39" s="942"/>
      <c r="D39" s="942"/>
    </row>
    <row r="40" spans="2:4" s="945" customFormat="1" ht="21" customHeight="1">
      <c r="B40" s="942"/>
      <c r="C40" s="942"/>
      <c r="D40" s="942"/>
    </row>
    <row r="41" spans="2:4" s="949" customFormat="1" ht="21" customHeight="1">
      <c r="B41" s="942"/>
      <c r="C41" s="942"/>
      <c r="D41" s="942"/>
    </row>
    <row r="42" spans="2:4" s="949" customFormat="1" ht="21" customHeight="1">
      <c r="B42" s="942"/>
      <c r="C42" s="942"/>
      <c r="D42" s="942"/>
    </row>
    <row r="43" spans="2:4" s="945" customFormat="1" ht="21" customHeight="1">
      <c r="B43" s="942"/>
      <c r="C43" s="942"/>
      <c r="D43" s="942"/>
    </row>
    <row r="44" spans="2:4" s="955" customFormat="1" ht="21" customHeight="1">
      <c r="B44" s="942"/>
      <c r="C44" s="942"/>
      <c r="D44" s="942"/>
    </row>
    <row r="45" spans="2:4" s="949" customFormat="1" ht="21" customHeight="1">
      <c r="B45" s="942"/>
      <c r="C45" s="942"/>
      <c r="D45" s="942"/>
    </row>
    <row r="46" spans="2:4" s="949" customFormat="1" ht="21" customHeight="1">
      <c r="B46" s="942"/>
      <c r="C46" s="942"/>
      <c r="D46" s="942"/>
    </row>
    <row r="47" spans="2:4" s="955" customFormat="1" ht="21" customHeight="1">
      <c r="B47" s="942"/>
      <c r="C47" s="942"/>
      <c r="D47" s="942"/>
    </row>
    <row r="48" spans="2:4" s="955" customFormat="1" ht="21" customHeight="1">
      <c r="B48" s="942"/>
      <c r="C48" s="942"/>
      <c r="D48" s="942"/>
    </row>
    <row r="49" spans="2:5" s="955" customFormat="1" ht="21" customHeight="1">
      <c r="B49" s="942"/>
      <c r="C49" s="942"/>
      <c r="D49" s="942"/>
    </row>
    <row r="50" spans="2:5" s="955" customFormat="1" ht="21" customHeight="1">
      <c r="B50" s="942"/>
      <c r="C50" s="941"/>
      <c r="D50" s="1113" t="s">
        <v>1089</v>
      </c>
      <c r="E50" s="1113"/>
    </row>
    <row r="51" spans="2:5" s="955" customFormat="1" ht="21" customHeight="1">
      <c r="B51" s="942"/>
      <c r="C51" s="941" t="s">
        <v>165</v>
      </c>
      <c r="D51" s="943" t="s">
        <v>726</v>
      </c>
      <c r="E51" s="944" t="s">
        <v>491</v>
      </c>
    </row>
    <row r="52" spans="2:5">
      <c r="C52" s="85" t="s">
        <v>200</v>
      </c>
      <c r="D52" s="959">
        <v>8927</v>
      </c>
      <c r="E52" s="960">
        <v>6283.7346749999988</v>
      </c>
    </row>
    <row r="53" spans="2:5">
      <c r="C53" s="59" t="s">
        <v>207</v>
      </c>
      <c r="D53" s="947" t="e">
        <f>#REF!</f>
        <v>#REF!</v>
      </c>
      <c r="E53" s="948" t="e">
        <f>#REF!</f>
        <v>#REF!</v>
      </c>
    </row>
    <row r="54" spans="2:5">
      <c r="C54" s="961" t="s">
        <v>218</v>
      </c>
      <c r="D54" s="947">
        <v>887</v>
      </c>
      <c r="E54" s="948">
        <v>869.38503700000001</v>
      </c>
    </row>
    <row r="55" spans="2:5">
      <c r="C55" s="946" t="s">
        <v>282</v>
      </c>
      <c r="D55" s="947">
        <v>3134</v>
      </c>
      <c r="E55" s="948">
        <v>1958.8420090000002</v>
      </c>
    </row>
    <row r="56" spans="2:5">
      <c r="C56" s="946" t="s">
        <v>196</v>
      </c>
      <c r="D56" s="947">
        <v>0</v>
      </c>
      <c r="E56" s="950">
        <v>0</v>
      </c>
    </row>
    <row r="57" spans="2:5">
      <c r="C57" s="961" t="s">
        <v>559</v>
      </c>
      <c r="D57" s="947">
        <v>901</v>
      </c>
      <c r="E57" s="948">
        <v>833.17809499999998</v>
      </c>
    </row>
    <row r="80" spans="3:5">
      <c r="C80" s="83" t="s">
        <v>171</v>
      </c>
      <c r="D80" s="958">
        <v>17144.463209000001</v>
      </c>
      <c r="E80" s="958"/>
    </row>
    <row r="81" spans="3:5">
      <c r="C81" s="50" t="s">
        <v>179</v>
      </c>
      <c r="D81" s="956">
        <v>200.00169</v>
      </c>
      <c r="E81" s="956"/>
    </row>
    <row r="82" spans="3:5">
      <c r="C82" s="50" t="s">
        <v>182</v>
      </c>
      <c r="D82" s="956" t="e">
        <f>#REF!</f>
        <v>#REF!</v>
      </c>
      <c r="E82" s="956"/>
    </row>
    <row r="83" spans="3:5">
      <c r="C83" s="50" t="s">
        <v>187</v>
      </c>
      <c r="D83" s="948">
        <v>192.43</v>
      </c>
      <c r="E83" s="948"/>
    </row>
    <row r="84" spans="3:5">
      <c r="C84" s="50" t="s">
        <v>199</v>
      </c>
      <c r="D84" s="948" t="e">
        <f>#REF!</f>
        <v>#REF!</v>
      </c>
      <c r="E84" s="948"/>
    </row>
    <row r="85" spans="3:5">
      <c r="C85" s="942" t="s">
        <v>387</v>
      </c>
      <c r="D85" s="963">
        <v>12.484999999996944</v>
      </c>
      <c r="E85" s="963"/>
    </row>
    <row r="88" spans="3:5">
      <c r="D88" s="938" t="e">
        <f>D82*100/D80</f>
        <v>#REF!</v>
      </c>
    </row>
  </sheetData>
  <mergeCells count="3">
    <mergeCell ref="D5:E5"/>
    <mergeCell ref="D18:E18"/>
    <mergeCell ref="D50:E50"/>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9"/>
  <sheetViews>
    <sheetView zoomScaleNormal="100" workbookViewId="0">
      <selection activeCell="D33" sqref="D33"/>
    </sheetView>
  </sheetViews>
  <sheetFormatPr defaultColWidth="8" defaultRowHeight="15"/>
  <cols>
    <col min="1" max="1" width="8" style="856"/>
    <col min="2" max="2" width="5.5" style="856" customWidth="1"/>
    <col min="3" max="3" width="75.5" style="856" customWidth="1"/>
    <col min="4" max="4" width="5.875" style="856" hidden="1" customWidth="1"/>
    <col min="5" max="5" width="9.875" style="922" customWidth="1"/>
    <col min="6" max="6" width="7.375" style="922" hidden="1" customWidth="1"/>
    <col min="7" max="7" width="0" style="922" hidden="1" customWidth="1"/>
    <col min="8" max="8" width="8" style="856" hidden="1" customWidth="1"/>
    <col min="9" max="9" width="20.125" style="856" customWidth="1"/>
    <col min="10" max="10" width="26.125" style="856" hidden="1" customWidth="1"/>
    <col min="11" max="11" width="12.125" style="856" hidden="1" customWidth="1"/>
    <col min="12" max="12" width="15.5" style="856" hidden="1" customWidth="1"/>
    <col min="13" max="13" width="29.75" style="923" hidden="1" customWidth="1"/>
    <col min="14" max="14" width="10" style="856" customWidth="1"/>
    <col min="15" max="15" width="20.75" style="856" customWidth="1"/>
    <col min="16" max="16384" width="8" style="856"/>
  </cols>
  <sheetData>
    <row r="1" spans="2:13" ht="53.25" customHeight="1">
      <c r="B1" s="1115" t="s">
        <v>1094</v>
      </c>
      <c r="C1" s="1115"/>
      <c r="D1" s="1115"/>
      <c r="E1" s="1115"/>
      <c r="F1" s="1115"/>
      <c r="G1" s="1115"/>
      <c r="H1" s="1115"/>
      <c r="I1" s="1115"/>
      <c r="J1" s="1115"/>
      <c r="K1" s="1115"/>
      <c r="L1" s="1115"/>
      <c r="M1" s="1115"/>
    </row>
    <row r="2" spans="2:13" ht="44.1" hidden="1" customHeight="1">
      <c r="B2" s="1116" t="s">
        <v>791</v>
      </c>
      <c r="C2" s="1116"/>
      <c r="D2" s="1116"/>
      <c r="E2" s="1116"/>
      <c r="F2" s="1116"/>
      <c r="G2" s="1116"/>
      <c r="H2" s="1116"/>
      <c r="I2" s="1116"/>
      <c r="J2" s="1116"/>
      <c r="K2" s="1116"/>
      <c r="L2" s="1116"/>
      <c r="M2" s="1116"/>
    </row>
    <row r="3" spans="2:13">
      <c r="B3" s="1092" t="s">
        <v>0</v>
      </c>
      <c r="C3" s="1096" t="s">
        <v>1</v>
      </c>
      <c r="D3" s="1096" t="s">
        <v>2</v>
      </c>
      <c r="E3" s="1117" t="s">
        <v>1108</v>
      </c>
      <c r="F3" s="1117" t="s">
        <v>3</v>
      </c>
      <c r="G3" s="1118" t="s">
        <v>1082</v>
      </c>
      <c r="H3" s="1119"/>
      <c r="I3" s="1096" t="s">
        <v>1120</v>
      </c>
      <c r="J3" s="1096" t="s">
        <v>4</v>
      </c>
      <c r="K3" s="1096" t="s">
        <v>5</v>
      </c>
      <c r="L3" s="1096" t="s">
        <v>462</v>
      </c>
      <c r="M3" s="1114" t="s">
        <v>6</v>
      </c>
    </row>
    <row r="4" spans="2:13" ht="32.25" customHeight="1">
      <c r="B4" s="1092"/>
      <c r="C4" s="1096"/>
      <c r="D4" s="1096"/>
      <c r="E4" s="1117"/>
      <c r="F4" s="1117"/>
      <c r="G4" s="1120"/>
      <c r="H4" s="1121"/>
      <c r="I4" s="1096"/>
      <c r="J4" s="1096"/>
      <c r="K4" s="1096"/>
      <c r="L4" s="1096"/>
      <c r="M4" s="1114"/>
    </row>
    <row r="5" spans="2:13" ht="20.100000000000001" hidden="1" customHeight="1">
      <c r="B5" s="995" t="s">
        <v>987</v>
      </c>
      <c r="C5" s="996" t="s">
        <v>988</v>
      </c>
      <c r="D5" s="997"/>
      <c r="E5" s="1008"/>
      <c r="F5" s="998"/>
      <c r="G5" s="998"/>
      <c r="H5" s="997"/>
      <c r="I5" s="999" t="s">
        <v>1113</v>
      </c>
      <c r="J5" s="893"/>
      <c r="K5" s="10"/>
      <c r="L5" s="10"/>
      <c r="M5" s="11"/>
    </row>
    <row r="6" spans="2:13" ht="20.100000000000001" hidden="1" customHeight="1">
      <c r="B6" s="728" t="s">
        <v>112</v>
      </c>
      <c r="C6" s="979" t="s">
        <v>1104</v>
      </c>
      <c r="D6" s="980"/>
      <c r="E6" s="1009"/>
      <c r="F6" s="981"/>
      <c r="G6" s="981"/>
      <c r="H6" s="980"/>
      <c r="I6" s="989"/>
      <c r="J6" s="982"/>
      <c r="K6" s="980"/>
      <c r="L6" s="980"/>
      <c r="M6" s="983"/>
    </row>
    <row r="7" spans="2:13" s="876" customFormat="1" ht="32.1" hidden="1" customHeight="1">
      <c r="B7" s="986" t="s">
        <v>384</v>
      </c>
      <c r="C7" s="987" t="str">
        <f>C15</f>
        <v>Đường Hồ Chí Minh nhánh N2 (Đoạn từ đường tạo lực Mỹ Phước - Bàu Bàng - Ranh huyện Phú Giáo)</v>
      </c>
      <c r="D7" s="987" t="str">
        <f t="shared" ref="D7:M7" si="0">D15</f>
        <v>DGT</v>
      </c>
      <c r="E7" s="1010">
        <v>42.3</v>
      </c>
      <c r="F7" s="987">
        <f t="shared" si="0"/>
        <v>0</v>
      </c>
      <c r="G7" s="987">
        <f t="shared" si="0"/>
        <v>42.3</v>
      </c>
      <c r="H7" s="987" t="str">
        <f t="shared" si="0"/>
        <v>CLN</v>
      </c>
      <c r="I7" s="990" t="s">
        <v>28</v>
      </c>
      <c r="J7" s="987" t="str">
        <f t="shared" si="0"/>
        <v>Công trình dạng tuyến</v>
      </c>
      <c r="K7" s="987">
        <f t="shared" si="0"/>
        <v>0</v>
      </c>
      <c r="L7" s="987">
        <f t="shared" si="0"/>
        <v>0</v>
      </c>
      <c r="M7" s="987">
        <f t="shared" si="0"/>
        <v>0</v>
      </c>
    </row>
    <row r="8" spans="2:13" s="876" customFormat="1" ht="32.1" hidden="1" customHeight="1">
      <c r="B8" s="986" t="s">
        <v>388</v>
      </c>
      <c r="C8" s="987" t="str">
        <f t="shared" ref="C8:M8" si="1">C16</f>
        <v>Đường cao tốc Hồ Chí Minh - Thủ Dầu Một - Chơn Thành (Đoạn qua  xã Hưng Hòa (1,5km) - Đoạn qua TT. Lai Uyên (3,7km))</v>
      </c>
      <c r="D8" s="987" t="str">
        <f t="shared" si="1"/>
        <v>DGT</v>
      </c>
      <c r="E8" s="1010">
        <v>31.2</v>
      </c>
      <c r="F8" s="987">
        <f t="shared" si="1"/>
        <v>0</v>
      </c>
      <c r="G8" s="987">
        <f t="shared" si="1"/>
        <v>31.2</v>
      </c>
      <c r="H8" s="987" t="str">
        <f t="shared" si="1"/>
        <v>CLN</v>
      </c>
      <c r="I8" s="990" t="s">
        <v>1106</v>
      </c>
      <c r="J8" s="987" t="str">
        <f t="shared" si="1"/>
        <v>Công trình dạng tuyến</v>
      </c>
      <c r="K8" s="987">
        <f t="shared" si="1"/>
        <v>0</v>
      </c>
      <c r="L8" s="987">
        <f t="shared" si="1"/>
        <v>0</v>
      </c>
      <c r="M8" s="987">
        <f t="shared" si="1"/>
        <v>0</v>
      </c>
    </row>
    <row r="9" spans="2:13" s="876" customFormat="1" ht="20.100000000000001" hidden="1" customHeight="1">
      <c r="B9" s="986" t="s">
        <v>390</v>
      </c>
      <c r="C9" s="987" t="str">
        <f t="shared" ref="C9:M9" si="2">C19</f>
        <v>Đường sắt Sài Gòn - Lộc Ninh</v>
      </c>
      <c r="D9" s="987" t="str">
        <f t="shared" si="2"/>
        <v>DGT</v>
      </c>
      <c r="E9" s="1010">
        <v>95</v>
      </c>
      <c r="F9" s="987">
        <f t="shared" si="2"/>
        <v>0</v>
      </c>
      <c r="G9" s="987">
        <f t="shared" si="2"/>
        <v>95</v>
      </c>
      <c r="H9" s="987">
        <f t="shared" si="2"/>
        <v>0</v>
      </c>
      <c r="I9" s="990" t="s">
        <v>1107</v>
      </c>
      <c r="J9" s="987" t="str">
        <f t="shared" si="2"/>
        <v>Công trình dạng tuyến</v>
      </c>
      <c r="K9" s="987">
        <f t="shared" si="2"/>
        <v>0</v>
      </c>
      <c r="L9" s="987">
        <f t="shared" si="2"/>
        <v>0</v>
      </c>
      <c r="M9" s="987">
        <f t="shared" si="2"/>
        <v>0</v>
      </c>
    </row>
    <row r="10" spans="2:13" s="876" customFormat="1" ht="20.100000000000001" hidden="1" customHeight="1">
      <c r="B10" s="986" t="s">
        <v>1051</v>
      </c>
      <c r="C10" s="987" t="str">
        <f>C13</f>
        <v>Đường tránh Mỹ Phước (Đoạn ranh thị xã Bến Cát - QL13; Mở mới)</v>
      </c>
      <c r="D10" s="987" t="str">
        <f t="shared" ref="D10:M10" si="3">D13</f>
        <v>DGT</v>
      </c>
      <c r="E10" s="1010">
        <v>3.36</v>
      </c>
      <c r="F10" s="987">
        <f t="shared" si="3"/>
        <v>0</v>
      </c>
      <c r="G10" s="987">
        <f t="shared" si="3"/>
        <v>3.36</v>
      </c>
      <c r="H10" s="987" t="str">
        <f t="shared" si="3"/>
        <v>CLN</v>
      </c>
      <c r="I10" s="990" t="s">
        <v>26</v>
      </c>
      <c r="J10" s="987" t="str">
        <f t="shared" si="3"/>
        <v>Công trình dạng tuyến</v>
      </c>
      <c r="K10" s="987">
        <f t="shared" si="3"/>
        <v>0</v>
      </c>
      <c r="L10" s="987">
        <f t="shared" si="3"/>
        <v>0</v>
      </c>
      <c r="M10" s="987">
        <f t="shared" si="3"/>
        <v>0</v>
      </c>
    </row>
    <row r="11" spans="2:13" ht="20.100000000000001" hidden="1" customHeight="1">
      <c r="B11" s="728" t="s">
        <v>112</v>
      </c>
      <c r="C11" s="979" t="s">
        <v>1105</v>
      </c>
      <c r="D11" s="979"/>
      <c r="E11" s="1009"/>
      <c r="F11" s="979"/>
      <c r="G11" s="979"/>
      <c r="H11" s="979"/>
      <c r="I11" s="989"/>
      <c r="J11" s="984"/>
      <c r="K11" s="979"/>
      <c r="L11" s="979"/>
      <c r="M11" s="979"/>
    </row>
    <row r="12" spans="2:13" s="876" customFormat="1" ht="30.75" hidden="1" customHeight="1">
      <c r="B12" s="986" t="s">
        <v>1052</v>
      </c>
      <c r="C12" s="590" t="s">
        <v>989</v>
      </c>
      <c r="D12" s="415" t="s">
        <v>115</v>
      </c>
      <c r="E12" s="665">
        <v>96.054000000000002</v>
      </c>
      <c r="F12" s="665">
        <v>96.054000000000002</v>
      </c>
      <c r="G12" s="665"/>
      <c r="H12" s="415"/>
      <c r="I12" s="991" t="s">
        <v>1109</v>
      </c>
      <c r="J12" s="988" t="s">
        <v>529</v>
      </c>
      <c r="K12" s="842"/>
      <c r="L12" s="842"/>
      <c r="M12" s="843"/>
    </row>
    <row r="13" spans="2:13" s="876" customFormat="1" ht="51.95" hidden="1" customHeight="1">
      <c r="B13" s="986" t="s">
        <v>106</v>
      </c>
      <c r="C13" s="590" t="s">
        <v>990</v>
      </c>
      <c r="D13" s="415" t="s">
        <v>115</v>
      </c>
      <c r="E13" s="665">
        <v>3.36</v>
      </c>
      <c r="F13" s="665"/>
      <c r="G13" s="665">
        <v>3.36</v>
      </c>
      <c r="H13" s="415" t="s">
        <v>25</v>
      </c>
      <c r="I13" s="875" t="s">
        <v>26</v>
      </c>
      <c r="J13" s="896" t="s">
        <v>529</v>
      </c>
      <c r="K13" s="387"/>
      <c r="L13" s="387"/>
      <c r="M13" s="391"/>
    </row>
    <row r="14" spans="2:13" s="876" customFormat="1" ht="27.75" hidden="1" customHeight="1">
      <c r="B14" s="986" t="s">
        <v>1053</v>
      </c>
      <c r="C14" s="590" t="s">
        <v>991</v>
      </c>
      <c r="D14" s="415" t="s">
        <v>115</v>
      </c>
      <c r="E14" s="665">
        <v>48.015000000000001</v>
      </c>
      <c r="F14" s="665">
        <v>48.015000000000001</v>
      </c>
      <c r="G14" s="665"/>
      <c r="H14" s="415"/>
      <c r="I14" s="991" t="s">
        <v>807</v>
      </c>
      <c r="J14" s="896" t="s">
        <v>529</v>
      </c>
      <c r="K14" s="387"/>
      <c r="L14" s="387"/>
      <c r="M14" s="391"/>
    </row>
    <row r="15" spans="2:13" ht="51.95" hidden="1" customHeight="1">
      <c r="B15" s="417" t="s">
        <v>1051</v>
      </c>
      <c r="C15" s="590" t="s">
        <v>993</v>
      </c>
      <c r="D15" s="415" t="s">
        <v>115</v>
      </c>
      <c r="E15" s="665">
        <v>42.3</v>
      </c>
      <c r="F15" s="665"/>
      <c r="G15" s="665">
        <v>42.3</v>
      </c>
      <c r="H15" s="415" t="s">
        <v>25</v>
      </c>
      <c r="I15" s="877" t="s">
        <v>28</v>
      </c>
      <c r="J15" s="894" t="s">
        <v>529</v>
      </c>
      <c r="K15" s="387"/>
      <c r="L15" s="387"/>
      <c r="M15" s="391"/>
    </row>
    <row r="16" spans="2:13" ht="51.95" hidden="1" customHeight="1">
      <c r="B16" s="417" t="s">
        <v>1052</v>
      </c>
      <c r="C16" s="590" t="s">
        <v>994</v>
      </c>
      <c r="D16" s="415" t="s">
        <v>115</v>
      </c>
      <c r="E16" s="665">
        <v>31.2</v>
      </c>
      <c r="F16" s="665"/>
      <c r="G16" s="665">
        <v>31.2</v>
      </c>
      <c r="H16" s="415" t="s">
        <v>25</v>
      </c>
      <c r="I16" s="911" t="s">
        <v>995</v>
      </c>
      <c r="J16" s="894" t="s">
        <v>529</v>
      </c>
      <c r="K16" s="387"/>
      <c r="L16" s="387"/>
      <c r="M16" s="391"/>
    </row>
    <row r="17" spans="2:15" ht="51.95" hidden="1" customHeight="1">
      <c r="B17" s="924"/>
      <c r="C17" s="870"/>
      <c r="D17" s="803" t="s">
        <v>115</v>
      </c>
      <c r="E17" s="871"/>
      <c r="F17" s="871"/>
      <c r="G17" s="871">
        <v>8.998309603494242</v>
      </c>
      <c r="H17" s="803"/>
      <c r="I17" s="913" t="s">
        <v>27</v>
      </c>
      <c r="J17" s="895"/>
      <c r="K17" s="872"/>
      <c r="L17" s="872"/>
      <c r="M17" s="873"/>
    </row>
    <row r="18" spans="2:15" ht="51.95" hidden="1" customHeight="1">
      <c r="B18" s="924"/>
      <c r="C18" s="870"/>
      <c r="D18" s="803" t="s">
        <v>115</v>
      </c>
      <c r="E18" s="871"/>
      <c r="F18" s="871"/>
      <c r="G18" s="871">
        <v>22.201690396505757</v>
      </c>
      <c r="H18" s="803"/>
      <c r="I18" s="913" t="s">
        <v>29</v>
      </c>
      <c r="J18" s="895"/>
      <c r="K18" s="872"/>
      <c r="L18" s="872"/>
      <c r="M18" s="873"/>
    </row>
    <row r="19" spans="2:15" s="876" customFormat="1" ht="51.95" hidden="1" customHeight="1">
      <c r="B19" s="417" t="s">
        <v>1053</v>
      </c>
      <c r="C19" s="590" t="s">
        <v>996</v>
      </c>
      <c r="D19" s="415" t="s">
        <v>115</v>
      </c>
      <c r="E19" s="665">
        <v>95</v>
      </c>
      <c r="F19" s="665"/>
      <c r="G19" s="665">
        <v>95</v>
      </c>
      <c r="H19" s="415"/>
      <c r="I19" s="991" t="s">
        <v>1048</v>
      </c>
      <c r="J19" s="896" t="s">
        <v>529</v>
      </c>
      <c r="K19" s="387"/>
      <c r="L19" s="387"/>
      <c r="M19" s="391"/>
      <c r="N19" s="876" t="s">
        <v>997</v>
      </c>
      <c r="O19" s="876" t="s">
        <v>998</v>
      </c>
    </row>
    <row r="20" spans="2:15" s="876" customFormat="1" ht="18" hidden="1" customHeight="1">
      <c r="B20" s="869"/>
      <c r="C20" s="870"/>
      <c r="D20" s="803" t="s">
        <v>115</v>
      </c>
      <c r="E20" s="871"/>
      <c r="F20" s="871"/>
      <c r="G20" s="871">
        <v>30.256098872099617</v>
      </c>
      <c r="H20" s="803"/>
      <c r="I20" s="913" t="s">
        <v>28</v>
      </c>
      <c r="J20" s="895"/>
      <c r="K20" s="872"/>
      <c r="L20" s="872"/>
      <c r="M20" s="873"/>
    </row>
    <row r="21" spans="2:15" s="876" customFormat="1" ht="18" hidden="1" customHeight="1">
      <c r="B21" s="869"/>
      <c r="C21" s="870"/>
      <c r="D21" s="803" t="s">
        <v>115</v>
      </c>
      <c r="E21" s="871"/>
      <c r="F21" s="871"/>
      <c r="G21" s="871">
        <v>37.065821881658422</v>
      </c>
      <c r="H21" s="803"/>
      <c r="I21" s="913" t="s">
        <v>29</v>
      </c>
      <c r="J21" s="895"/>
      <c r="K21" s="872"/>
      <c r="L21" s="872"/>
      <c r="M21" s="873"/>
    </row>
    <row r="22" spans="2:15" s="876" customFormat="1" ht="18" hidden="1" customHeight="1">
      <c r="B22" s="869"/>
      <c r="C22" s="870"/>
      <c r="D22" s="803" t="s">
        <v>115</v>
      </c>
      <c r="E22" s="871"/>
      <c r="F22" s="871"/>
      <c r="G22" s="871">
        <v>27.67807924624196</v>
      </c>
      <c r="H22" s="803"/>
      <c r="I22" s="913" t="s">
        <v>31</v>
      </c>
      <c r="J22" s="895"/>
      <c r="K22" s="872"/>
      <c r="L22" s="872"/>
      <c r="M22" s="873"/>
    </row>
    <row r="23" spans="2:15" ht="20.100000000000001" hidden="1" customHeight="1">
      <c r="B23" s="1000" t="s">
        <v>641</v>
      </c>
      <c r="C23" s="1001" t="s">
        <v>999</v>
      </c>
      <c r="D23" s="1002"/>
      <c r="E23" s="1003"/>
      <c r="F23" s="1003"/>
      <c r="G23" s="1003"/>
      <c r="H23" s="1002"/>
      <c r="I23" s="1004"/>
      <c r="J23" s="897"/>
      <c r="K23" s="406"/>
      <c r="L23" s="406"/>
      <c r="M23" s="584"/>
    </row>
    <row r="24" spans="2:15" ht="20.100000000000001" hidden="1" customHeight="1">
      <c r="B24" s="728" t="s">
        <v>112</v>
      </c>
      <c r="C24" s="979" t="s">
        <v>1104</v>
      </c>
      <c r="D24" s="859"/>
      <c r="E24" s="858"/>
      <c r="F24" s="858"/>
      <c r="G24" s="858"/>
      <c r="H24" s="859"/>
      <c r="I24" s="918"/>
      <c r="J24" s="897"/>
      <c r="K24" s="406"/>
      <c r="L24" s="406"/>
      <c r="M24" s="584"/>
    </row>
    <row r="25" spans="2:15" ht="32.1" hidden="1" customHeight="1">
      <c r="B25" s="986" t="s">
        <v>384</v>
      </c>
      <c r="C25" s="987" t="str">
        <f>C44</f>
        <v>Đường trục Bắc - Nam 1 (Ranh Tx. Bến Cát - Ranh tỉnh Bình Phước; Mở mới)</v>
      </c>
      <c r="D25" s="987" t="str">
        <f>D44</f>
        <v>DGT</v>
      </c>
      <c r="E25" s="1010">
        <v>96.6</v>
      </c>
      <c r="F25" s="987">
        <f>F44</f>
        <v>0</v>
      </c>
      <c r="G25" s="987">
        <f>G44</f>
        <v>96.6</v>
      </c>
      <c r="H25" s="987" t="str">
        <f>H44</f>
        <v>CLN</v>
      </c>
      <c r="I25" s="990" t="s">
        <v>1110</v>
      </c>
      <c r="J25" s="985" t="str">
        <f>J44</f>
        <v>Công trình dạng tuyến</v>
      </c>
      <c r="K25" s="985">
        <f>K44</f>
        <v>0</v>
      </c>
      <c r="L25" s="985">
        <f>L44</f>
        <v>0</v>
      </c>
      <c r="M25" s="985">
        <f>M44</f>
        <v>0</v>
      </c>
    </row>
    <row r="26" spans="2:15" ht="24" hidden="1" customHeight="1">
      <c r="B26" s="417" t="s">
        <v>388</v>
      </c>
      <c r="C26" s="987" t="str">
        <f t="shared" ref="C26:M26" si="4">C49</f>
        <v>Đường Đông - Tây 1 (ĐH. 620 - Ranh huyện Dầu Tiếng; Mở mới)</v>
      </c>
      <c r="D26" s="987" t="str">
        <f t="shared" si="4"/>
        <v>DGT</v>
      </c>
      <c r="E26" s="1010">
        <v>52.5</v>
      </c>
      <c r="F26" s="987">
        <f t="shared" si="4"/>
        <v>0</v>
      </c>
      <c r="G26" s="987">
        <f t="shared" si="4"/>
        <v>52.5</v>
      </c>
      <c r="H26" s="987" t="str">
        <f t="shared" si="4"/>
        <v>CLN</v>
      </c>
      <c r="I26" s="990" t="s">
        <v>45</v>
      </c>
      <c r="J26" s="985" t="str">
        <f t="shared" si="4"/>
        <v>Công trình dạng tuyến</v>
      </c>
      <c r="K26" s="985">
        <f t="shared" si="4"/>
        <v>0</v>
      </c>
      <c r="L26" s="985">
        <f t="shared" si="4"/>
        <v>0</v>
      </c>
      <c r="M26" s="985">
        <f t="shared" si="4"/>
        <v>0</v>
      </c>
    </row>
    <row r="27" spans="2:15" ht="25.5" hidden="1" customHeight="1">
      <c r="B27" s="417" t="s">
        <v>390</v>
      </c>
      <c r="C27" s="987" t="str">
        <f t="shared" ref="C27:M27" si="5">C50</f>
        <v>Đường Tây quốc lộ 13 (ĐT 750 - Ranh tỉnh Bình Phước)</v>
      </c>
      <c r="D27" s="987" t="str">
        <f t="shared" si="5"/>
        <v>DGT</v>
      </c>
      <c r="E27" s="1010">
        <v>18.096</v>
      </c>
      <c r="F27" s="987">
        <f t="shared" si="5"/>
        <v>0</v>
      </c>
      <c r="G27" s="987">
        <f t="shared" si="5"/>
        <v>18.096</v>
      </c>
      <c r="H27" s="987">
        <f t="shared" si="5"/>
        <v>0</v>
      </c>
      <c r="I27" s="990" t="s">
        <v>807</v>
      </c>
      <c r="J27" s="985">
        <f t="shared" si="5"/>
        <v>0</v>
      </c>
      <c r="K27" s="985">
        <f t="shared" si="5"/>
        <v>0</v>
      </c>
      <c r="L27" s="985">
        <f t="shared" si="5"/>
        <v>0</v>
      </c>
      <c r="M27" s="985">
        <f t="shared" si="5"/>
        <v>0</v>
      </c>
    </row>
    <row r="28" spans="2:15" ht="21.75" hidden="1" customHeight="1">
      <c r="B28" s="728" t="s">
        <v>112</v>
      </c>
      <c r="C28" s="979" t="s">
        <v>1105</v>
      </c>
      <c r="D28" s="859"/>
      <c r="E28" s="858"/>
      <c r="F28" s="858"/>
      <c r="G28" s="858"/>
      <c r="H28" s="859"/>
      <c r="I28" s="918"/>
      <c r="J28" s="897"/>
      <c r="K28" s="406"/>
      <c r="L28" s="406"/>
      <c r="M28" s="584"/>
    </row>
    <row r="29" spans="2:15" ht="32.25" hidden="1" customHeight="1">
      <c r="B29" s="417" t="s">
        <v>1051</v>
      </c>
      <c r="C29" s="590" t="s">
        <v>1000</v>
      </c>
      <c r="D29" s="415" t="s">
        <v>115</v>
      </c>
      <c r="E29" s="665">
        <v>65.59</v>
      </c>
      <c r="F29" s="665">
        <v>65.16</v>
      </c>
      <c r="G29" s="665">
        <v>0.43</v>
      </c>
      <c r="H29" s="415" t="s">
        <v>25</v>
      </c>
      <c r="I29" s="911" t="s">
        <v>812</v>
      </c>
      <c r="J29" s="894" t="s">
        <v>529</v>
      </c>
      <c r="K29" s="387"/>
      <c r="L29" s="387"/>
      <c r="M29" s="391"/>
    </row>
    <row r="30" spans="2:15" ht="51.95" hidden="1" customHeight="1">
      <c r="B30" s="925"/>
      <c r="C30" s="864"/>
      <c r="D30" s="865" t="s">
        <v>115</v>
      </c>
      <c r="E30" s="866"/>
      <c r="F30" s="866"/>
      <c r="G30" s="866">
        <v>0.21962305201849813</v>
      </c>
      <c r="H30" s="865"/>
      <c r="I30" s="992" t="s">
        <v>28</v>
      </c>
      <c r="J30" s="898"/>
      <c r="K30" s="867"/>
      <c r="L30" s="867"/>
      <c r="M30" s="868"/>
    </row>
    <row r="31" spans="2:15" ht="51.95" hidden="1" customHeight="1">
      <c r="B31" s="925"/>
      <c r="C31" s="864"/>
      <c r="D31" s="865" t="s">
        <v>115</v>
      </c>
      <c r="E31" s="866"/>
      <c r="F31" s="866"/>
      <c r="G31" s="866">
        <v>0.21037694798150189</v>
      </c>
      <c r="H31" s="865"/>
      <c r="I31" s="992" t="s">
        <v>27</v>
      </c>
      <c r="J31" s="898"/>
      <c r="K31" s="867"/>
      <c r="L31" s="867"/>
      <c r="M31" s="868"/>
    </row>
    <row r="32" spans="2:15" ht="20.100000000000001" hidden="1" customHeight="1">
      <c r="B32" s="417" t="s">
        <v>1052</v>
      </c>
      <c r="C32" s="590" t="s">
        <v>1001</v>
      </c>
      <c r="D32" s="415" t="s">
        <v>115</v>
      </c>
      <c r="E32" s="665">
        <v>151.80000000000001</v>
      </c>
      <c r="F32" s="665">
        <v>106.26</v>
      </c>
      <c r="G32" s="665">
        <v>45.540000000000006</v>
      </c>
      <c r="H32" s="415" t="s">
        <v>25</v>
      </c>
      <c r="I32" s="877" t="s">
        <v>45</v>
      </c>
      <c r="J32" s="894" t="s">
        <v>529</v>
      </c>
      <c r="K32" s="387"/>
      <c r="L32" s="387"/>
      <c r="M32" s="391"/>
    </row>
    <row r="33" spans="2:13" ht="20.100000000000001" hidden="1" customHeight="1">
      <c r="B33" s="417" t="s">
        <v>1053</v>
      </c>
      <c r="C33" s="590" t="s">
        <v>1002</v>
      </c>
      <c r="D33" s="415" t="s">
        <v>115</v>
      </c>
      <c r="E33" s="665">
        <v>74.400000000000006</v>
      </c>
      <c r="F33" s="665">
        <v>52.08</v>
      </c>
      <c r="G33" s="665">
        <v>22.320000000000007</v>
      </c>
      <c r="H33" s="415" t="s">
        <v>25</v>
      </c>
      <c r="I33" s="911" t="s">
        <v>1111</v>
      </c>
      <c r="J33" s="894" t="s">
        <v>529</v>
      </c>
      <c r="K33" s="387"/>
      <c r="L33" s="387"/>
      <c r="M33" s="391"/>
    </row>
    <row r="34" spans="2:13" ht="51.95" hidden="1" customHeight="1">
      <c r="B34" s="924"/>
      <c r="C34" s="870"/>
      <c r="D34" s="803" t="s">
        <v>115</v>
      </c>
      <c r="E34" s="871"/>
      <c r="F34" s="871"/>
      <c r="G34" s="871">
        <v>10.429925117585633</v>
      </c>
      <c r="H34" s="803"/>
      <c r="I34" s="913" t="s">
        <v>45</v>
      </c>
      <c r="J34" s="895"/>
      <c r="K34" s="872"/>
      <c r="L34" s="872"/>
      <c r="M34" s="873"/>
    </row>
    <row r="35" spans="2:13" ht="51.95" hidden="1" customHeight="1">
      <c r="B35" s="924"/>
      <c r="C35" s="870"/>
      <c r="D35" s="803" t="s">
        <v>115</v>
      </c>
      <c r="E35" s="871"/>
      <c r="F35" s="871"/>
      <c r="G35" s="871">
        <v>11.890074882414375</v>
      </c>
      <c r="H35" s="803"/>
      <c r="I35" s="913" t="s">
        <v>29</v>
      </c>
      <c r="J35" s="895"/>
      <c r="K35" s="872"/>
      <c r="L35" s="872"/>
      <c r="M35" s="873"/>
    </row>
    <row r="36" spans="2:13" ht="20.100000000000001" hidden="1" customHeight="1">
      <c r="B36" s="417" t="s">
        <v>1054</v>
      </c>
      <c r="C36" s="590" t="s">
        <v>1003</v>
      </c>
      <c r="D36" s="415" t="s">
        <v>115</v>
      </c>
      <c r="E36" s="665">
        <v>50.4</v>
      </c>
      <c r="F36" s="665">
        <v>43.2</v>
      </c>
      <c r="G36" s="665">
        <v>7.1999999999999957</v>
      </c>
      <c r="H36" s="415" t="s">
        <v>25</v>
      </c>
      <c r="I36" s="877" t="s">
        <v>45</v>
      </c>
      <c r="J36" s="894" t="s">
        <v>529</v>
      </c>
      <c r="K36" s="387"/>
      <c r="L36" s="387"/>
      <c r="M36" s="391"/>
    </row>
    <row r="37" spans="2:13" s="909" customFormat="1" ht="20.100000000000001" hidden="1" customHeight="1">
      <c r="B37" s="839" t="s">
        <v>1055</v>
      </c>
      <c r="C37" s="846" t="s">
        <v>1004</v>
      </c>
      <c r="D37" s="847" t="s">
        <v>115</v>
      </c>
      <c r="E37" s="848">
        <v>50.4</v>
      </c>
      <c r="F37" s="848">
        <v>43.2</v>
      </c>
      <c r="G37" s="848">
        <v>7.1999999999999957</v>
      </c>
      <c r="H37" s="847" t="s">
        <v>25</v>
      </c>
      <c r="I37" s="993" t="s">
        <v>807</v>
      </c>
      <c r="J37" s="899" t="s">
        <v>529</v>
      </c>
      <c r="K37" s="849"/>
      <c r="L37" s="849"/>
      <c r="M37" s="850"/>
    </row>
    <row r="38" spans="2:13" s="909" customFormat="1" ht="51.95" hidden="1" customHeight="1">
      <c r="B38" s="924"/>
      <c r="C38" s="870"/>
      <c r="D38" s="803" t="s">
        <v>115</v>
      </c>
      <c r="E38" s="871"/>
      <c r="F38" s="871"/>
      <c r="G38" s="871">
        <v>4.271323198456801</v>
      </c>
      <c r="H38" s="803"/>
      <c r="I38" s="913" t="s">
        <v>31</v>
      </c>
      <c r="J38" s="895"/>
      <c r="K38" s="872"/>
      <c r="L38" s="872"/>
      <c r="M38" s="873"/>
    </row>
    <row r="39" spans="2:13" s="909" customFormat="1" ht="51.95" hidden="1" customHeight="1">
      <c r="B39" s="924"/>
      <c r="C39" s="870"/>
      <c r="D39" s="803" t="s">
        <v>115</v>
      </c>
      <c r="E39" s="871"/>
      <c r="F39" s="871"/>
      <c r="G39" s="871">
        <v>2.9286768015431939</v>
      </c>
      <c r="H39" s="803"/>
      <c r="I39" s="913" t="s">
        <v>429</v>
      </c>
      <c r="J39" s="895"/>
      <c r="K39" s="872"/>
      <c r="L39" s="872"/>
      <c r="M39" s="873"/>
    </row>
    <row r="40" spans="2:13" ht="33" hidden="1" customHeight="1">
      <c r="B40" s="417" t="s">
        <v>1056</v>
      </c>
      <c r="C40" s="590" t="s">
        <v>1005</v>
      </c>
      <c r="D40" s="415" t="s">
        <v>115</v>
      </c>
      <c r="E40" s="665">
        <v>55.8</v>
      </c>
      <c r="F40" s="665">
        <v>10.199999999999996</v>
      </c>
      <c r="G40" s="665">
        <v>45.6</v>
      </c>
      <c r="H40" s="415" t="s">
        <v>25</v>
      </c>
      <c r="I40" s="877" t="s">
        <v>29</v>
      </c>
      <c r="J40" s="894" t="s">
        <v>529</v>
      </c>
      <c r="K40" s="387"/>
      <c r="L40" s="387"/>
      <c r="M40" s="391"/>
    </row>
    <row r="41" spans="2:13" ht="25.5" hidden="1" customHeight="1">
      <c r="B41" s="417" t="s">
        <v>1057</v>
      </c>
      <c r="C41" s="590" t="s">
        <v>1006</v>
      </c>
      <c r="D41" s="415" t="s">
        <v>115</v>
      </c>
      <c r="E41" s="665">
        <v>40.799999999999997</v>
      </c>
      <c r="F41" s="665">
        <v>40.754999999999995</v>
      </c>
      <c r="G41" s="665">
        <v>4.4999999999999998E-2</v>
      </c>
      <c r="H41" s="415" t="s">
        <v>25</v>
      </c>
      <c r="I41" s="911" t="s">
        <v>1112</v>
      </c>
      <c r="J41" s="894" t="s">
        <v>529</v>
      </c>
      <c r="K41" s="387"/>
      <c r="L41" s="387"/>
      <c r="M41" s="391"/>
    </row>
    <row r="42" spans="2:13" ht="51.95" hidden="1" customHeight="1">
      <c r="B42" s="924"/>
      <c r="C42" s="870"/>
      <c r="D42" s="803" t="s">
        <v>115</v>
      </c>
      <c r="E42" s="871"/>
      <c r="F42" s="871"/>
      <c r="G42" s="871">
        <v>3.8272600061340284E-2</v>
      </c>
      <c r="H42" s="803"/>
      <c r="I42" s="913" t="s">
        <v>26</v>
      </c>
      <c r="J42" s="895"/>
      <c r="K42" s="872"/>
      <c r="L42" s="872"/>
      <c r="M42" s="873"/>
    </row>
    <row r="43" spans="2:13" ht="51.95" hidden="1" customHeight="1">
      <c r="B43" s="924"/>
      <c r="C43" s="870"/>
      <c r="D43" s="803" t="s">
        <v>115</v>
      </c>
      <c r="E43" s="871"/>
      <c r="F43" s="871"/>
      <c r="G43" s="871">
        <v>6.7273999386597144E-3</v>
      </c>
      <c r="H43" s="803"/>
      <c r="I43" s="913" t="s">
        <v>29</v>
      </c>
      <c r="J43" s="895"/>
      <c r="K43" s="872"/>
      <c r="L43" s="872"/>
      <c r="M43" s="873"/>
    </row>
    <row r="44" spans="2:13" s="876" customFormat="1" ht="70.5" hidden="1" customHeight="1">
      <c r="B44" s="417" t="s">
        <v>1055</v>
      </c>
      <c r="C44" s="590" t="s">
        <v>1007</v>
      </c>
      <c r="D44" s="415" t="s">
        <v>115</v>
      </c>
      <c r="E44" s="665">
        <v>96.6</v>
      </c>
      <c r="F44" s="665"/>
      <c r="G44" s="665">
        <v>96.6</v>
      </c>
      <c r="H44" s="415" t="s">
        <v>25</v>
      </c>
      <c r="I44" s="991" t="s">
        <v>1049</v>
      </c>
      <c r="J44" s="896" t="s">
        <v>529</v>
      </c>
      <c r="K44" s="387"/>
      <c r="L44" s="387"/>
      <c r="M44" s="391"/>
    </row>
    <row r="45" spans="2:13" ht="51.95" hidden="1" customHeight="1">
      <c r="B45" s="924"/>
      <c r="C45" s="870"/>
      <c r="D45" s="803" t="s">
        <v>115</v>
      </c>
      <c r="E45" s="871"/>
      <c r="F45" s="871"/>
      <c r="G45" s="871">
        <v>32.537650164857354</v>
      </c>
      <c r="H45" s="803"/>
      <c r="I45" s="913" t="s">
        <v>429</v>
      </c>
      <c r="J45" s="895"/>
      <c r="K45" s="872"/>
      <c r="L45" s="872"/>
      <c r="M45" s="873"/>
    </row>
    <row r="46" spans="2:13" ht="51.95" hidden="1" customHeight="1">
      <c r="B46" s="924"/>
      <c r="C46" s="870"/>
      <c r="D46" s="803" t="s">
        <v>115</v>
      </c>
      <c r="E46" s="871"/>
      <c r="F46" s="871"/>
      <c r="G46" s="871">
        <v>14.325669525801532</v>
      </c>
      <c r="H46" s="803"/>
      <c r="I46" s="913" t="s">
        <v>29</v>
      </c>
      <c r="J46" s="895"/>
      <c r="K46" s="872"/>
      <c r="L46" s="872"/>
      <c r="M46" s="873"/>
    </row>
    <row r="47" spans="2:13" ht="51.95" hidden="1" customHeight="1">
      <c r="B47" s="924"/>
      <c r="C47" s="870"/>
      <c r="D47" s="803" t="s">
        <v>115</v>
      </c>
      <c r="E47" s="871"/>
      <c r="F47" s="871"/>
      <c r="G47" s="871">
        <v>16.908225387429852</v>
      </c>
      <c r="H47" s="803"/>
      <c r="I47" s="913" t="s">
        <v>45</v>
      </c>
      <c r="J47" s="895"/>
      <c r="K47" s="872"/>
      <c r="L47" s="872"/>
      <c r="M47" s="873"/>
    </row>
    <row r="48" spans="2:13" ht="51.95" hidden="1" customHeight="1">
      <c r="B48" s="924"/>
      <c r="C48" s="870"/>
      <c r="D48" s="803" t="s">
        <v>115</v>
      </c>
      <c r="E48" s="871"/>
      <c r="F48" s="871"/>
      <c r="G48" s="871">
        <v>32.828454921911259</v>
      </c>
      <c r="H48" s="803"/>
      <c r="I48" s="913" t="s">
        <v>26</v>
      </c>
      <c r="J48" s="895"/>
      <c r="K48" s="872"/>
      <c r="L48" s="872"/>
      <c r="M48" s="873"/>
    </row>
    <row r="49" spans="2:13" ht="51.95" hidden="1" customHeight="1">
      <c r="B49" s="417" t="s">
        <v>1056</v>
      </c>
      <c r="C49" s="590" t="s">
        <v>1008</v>
      </c>
      <c r="D49" s="415" t="s">
        <v>115</v>
      </c>
      <c r="E49" s="665">
        <v>52.5</v>
      </c>
      <c r="F49" s="665"/>
      <c r="G49" s="665">
        <v>52.5</v>
      </c>
      <c r="H49" s="415" t="s">
        <v>25</v>
      </c>
      <c r="I49" s="877" t="s">
        <v>45</v>
      </c>
      <c r="J49" s="894" t="s">
        <v>529</v>
      </c>
      <c r="K49" s="387"/>
      <c r="L49" s="387"/>
      <c r="M49" s="391"/>
    </row>
    <row r="50" spans="2:13" ht="51.95" hidden="1" customHeight="1">
      <c r="B50" s="972" t="s">
        <v>1057</v>
      </c>
      <c r="C50" s="973" t="s">
        <v>1098</v>
      </c>
      <c r="D50" s="974" t="s">
        <v>115</v>
      </c>
      <c r="E50" s="975">
        <v>18.096</v>
      </c>
      <c r="F50" s="975"/>
      <c r="G50" s="975">
        <f>48*3.77*1000/10000</f>
        <v>18.096</v>
      </c>
      <c r="H50" s="974"/>
      <c r="I50" s="994" t="s">
        <v>992</v>
      </c>
      <c r="J50" s="976"/>
      <c r="K50" s="977"/>
      <c r="L50" s="977"/>
      <c r="M50" s="978"/>
    </row>
    <row r="51" spans="2:13" ht="18" hidden="1" customHeight="1">
      <c r="B51" s="924"/>
      <c r="C51" s="870"/>
      <c r="D51" s="803" t="s">
        <v>115</v>
      </c>
      <c r="E51" s="871"/>
      <c r="F51" s="871"/>
      <c r="G51" s="871">
        <f>48*632/10000</f>
        <v>3.0335999999999999</v>
      </c>
      <c r="H51" s="803"/>
      <c r="I51" s="874" t="s">
        <v>31</v>
      </c>
      <c r="J51" s="895"/>
      <c r="K51" s="872"/>
      <c r="L51" s="872"/>
      <c r="M51" s="873"/>
    </row>
    <row r="52" spans="2:13" ht="18" hidden="1" customHeight="1">
      <c r="B52" s="924"/>
      <c r="C52" s="870"/>
      <c r="D52" s="803" t="s">
        <v>115</v>
      </c>
      <c r="E52" s="871"/>
      <c r="F52" s="871"/>
      <c r="G52" s="871">
        <f>G50-G51</f>
        <v>15.0624</v>
      </c>
      <c r="H52" s="803"/>
      <c r="I52" s="874" t="s">
        <v>429</v>
      </c>
      <c r="J52" s="895"/>
      <c r="K52" s="872"/>
      <c r="L52" s="872"/>
      <c r="M52" s="873"/>
    </row>
    <row r="53" spans="2:13" ht="20.100000000000001" hidden="1" customHeight="1">
      <c r="B53" s="1000" t="s">
        <v>1009</v>
      </c>
      <c r="C53" s="1001" t="s">
        <v>1010</v>
      </c>
      <c r="D53" s="1005"/>
      <c r="E53" s="1003"/>
      <c r="F53" s="1006"/>
      <c r="G53" s="1006"/>
      <c r="H53" s="1005"/>
      <c r="I53" s="1007"/>
      <c r="J53" s="900"/>
      <c r="K53" s="406"/>
      <c r="L53" s="406"/>
      <c r="M53" s="584"/>
    </row>
    <row r="54" spans="2:13" ht="20.100000000000001" hidden="1" customHeight="1">
      <c r="B54" s="728" t="s">
        <v>112</v>
      </c>
      <c r="C54" s="979" t="s">
        <v>1104</v>
      </c>
      <c r="D54" s="859"/>
      <c r="E54" s="858"/>
      <c r="F54" s="858"/>
      <c r="G54" s="858"/>
      <c r="H54" s="859"/>
      <c r="I54" s="918"/>
      <c r="J54" s="900"/>
      <c r="K54" s="406"/>
      <c r="L54" s="406"/>
      <c r="M54" s="584"/>
    </row>
    <row r="55" spans="2:13" ht="20.100000000000001" hidden="1" customHeight="1">
      <c r="B55" s="417" t="s">
        <v>384</v>
      </c>
      <c r="C55" s="590" t="str">
        <f>C97</f>
        <v>Đường vành đai Mỹ Phước (Giáp ranh Tx. Bến Cát - ĐH.601 vị trí gần cầu Đôi)</v>
      </c>
      <c r="D55" s="590" t="str">
        <f t="shared" ref="D55:H55" si="6">D97</f>
        <v>DGT</v>
      </c>
      <c r="E55" s="665">
        <v>12.1</v>
      </c>
      <c r="F55" s="590">
        <f t="shared" si="6"/>
        <v>0</v>
      </c>
      <c r="G55" s="590">
        <f t="shared" si="6"/>
        <v>12.1</v>
      </c>
      <c r="H55" s="590" t="str">
        <f t="shared" si="6"/>
        <v>CLN</v>
      </c>
      <c r="I55" s="590" t="s">
        <v>26</v>
      </c>
      <c r="J55" s="900"/>
      <c r="K55" s="406"/>
      <c r="L55" s="406"/>
      <c r="M55" s="584"/>
    </row>
    <row r="56" spans="2:13" ht="20.100000000000001" hidden="1" customHeight="1">
      <c r="B56" s="417" t="s">
        <v>388</v>
      </c>
      <c r="C56" s="590" t="str">
        <f t="shared" ref="C56:H56" si="7">C98</f>
        <v>Đường ven sông Đồng Sổ (Đầu đường vành đai Mỹ Phước - Giáp đường HCM nhánh N2)</v>
      </c>
      <c r="D56" s="590" t="str">
        <f t="shared" si="7"/>
        <v>DGT</v>
      </c>
      <c r="E56" s="665">
        <v>16.940000000000001</v>
      </c>
      <c r="F56" s="590">
        <f t="shared" si="7"/>
        <v>0</v>
      </c>
      <c r="G56" s="590">
        <f t="shared" si="7"/>
        <v>16.940000000000001</v>
      </c>
      <c r="H56" s="590" t="str">
        <f t="shared" si="7"/>
        <v>CLN</v>
      </c>
      <c r="I56" s="590" t="s">
        <v>26</v>
      </c>
      <c r="J56" s="900"/>
      <c r="K56" s="406"/>
      <c r="L56" s="406"/>
      <c r="M56" s="584"/>
    </row>
    <row r="57" spans="2:13" ht="20.100000000000001" hidden="1" customHeight="1">
      <c r="B57" s="417" t="s">
        <v>390</v>
      </c>
      <c r="C57" s="590" t="str">
        <f t="shared" ref="C57:H57" si="8">C99</f>
        <v>Đường ven sông ông Tề (ĐH.607 giáp ranh Bến Cát - ĐT.741B)</v>
      </c>
      <c r="D57" s="590" t="str">
        <f t="shared" si="8"/>
        <v>DGT</v>
      </c>
      <c r="E57" s="665">
        <v>12.98</v>
      </c>
      <c r="F57" s="590">
        <f t="shared" si="8"/>
        <v>0</v>
      </c>
      <c r="G57" s="590">
        <f t="shared" si="8"/>
        <v>12.98</v>
      </c>
      <c r="H57" s="590" t="str">
        <f t="shared" si="8"/>
        <v>CLN</v>
      </c>
      <c r="I57" s="590" t="s">
        <v>1114</v>
      </c>
      <c r="J57" s="900"/>
      <c r="K57" s="406"/>
      <c r="L57" s="406"/>
      <c r="M57" s="584"/>
    </row>
    <row r="58" spans="2:13" ht="32.1" hidden="1" customHeight="1">
      <c r="B58" s="417" t="s">
        <v>1051</v>
      </c>
      <c r="C58" s="590" t="str">
        <f t="shared" ref="C58:H58" si="9">C102</f>
        <v>Đường trục Bắc - Nam 2 (Giáp ranh Tx. Bến Cát (Vị trí nối vào tuyến đường vành đai Mỹ Phước) - Đường vành đai 5)</v>
      </c>
      <c r="D58" s="590" t="str">
        <f t="shared" si="9"/>
        <v>DGT</v>
      </c>
      <c r="E58" s="665">
        <v>18.48</v>
      </c>
      <c r="F58" s="590">
        <f t="shared" si="9"/>
        <v>0</v>
      </c>
      <c r="G58" s="590">
        <f t="shared" si="9"/>
        <v>18.48</v>
      </c>
      <c r="H58" s="590" t="str">
        <f t="shared" si="9"/>
        <v>CLN</v>
      </c>
      <c r="I58" s="590" t="s">
        <v>1112</v>
      </c>
      <c r="J58" s="900"/>
      <c r="K58" s="406"/>
      <c r="L58" s="406"/>
      <c r="M58" s="584"/>
    </row>
    <row r="59" spans="2:13" ht="20.100000000000001" hidden="1" customHeight="1">
      <c r="B59" s="417" t="s">
        <v>1052</v>
      </c>
      <c r="C59" s="590" t="str">
        <f t="shared" ref="C59:H59" si="10">C105</f>
        <v>Đường ĐH. 626 nối dài (Giáp nút giao ĐH.626 và ĐT.750 - Giáp ranh tỉnh Bình Phước)</v>
      </c>
      <c r="D59" s="590" t="str">
        <f t="shared" si="10"/>
        <v>DGT</v>
      </c>
      <c r="E59" s="665">
        <v>14.4</v>
      </c>
      <c r="F59" s="590">
        <f t="shared" si="10"/>
        <v>0</v>
      </c>
      <c r="G59" s="590">
        <f t="shared" si="10"/>
        <v>14.4</v>
      </c>
      <c r="H59" s="590" t="str">
        <f t="shared" si="10"/>
        <v>CLN</v>
      </c>
      <c r="I59" s="590" t="s">
        <v>31</v>
      </c>
      <c r="J59" s="900"/>
      <c r="K59" s="406"/>
      <c r="L59" s="406"/>
      <c r="M59" s="584"/>
    </row>
    <row r="60" spans="2:13" ht="20.100000000000001" hidden="1" customHeight="1">
      <c r="B60" s="417" t="s">
        <v>1053</v>
      </c>
      <c r="C60" s="590" t="str">
        <f t="shared" ref="C60:H60" si="11">C106</f>
        <v>Đường Đông - Tây 2 (QL13 - Giáp đường trục Bắc - Nam 1)</v>
      </c>
      <c r="D60" s="590" t="str">
        <f t="shared" si="11"/>
        <v>DGT</v>
      </c>
      <c r="E60" s="665">
        <v>22.4</v>
      </c>
      <c r="F60" s="590">
        <f t="shared" si="11"/>
        <v>0</v>
      </c>
      <c r="G60" s="590">
        <f t="shared" si="11"/>
        <v>22.4</v>
      </c>
      <c r="H60" s="590" t="str">
        <f t="shared" si="11"/>
        <v>CLN</v>
      </c>
      <c r="I60" s="590" t="s">
        <v>26</v>
      </c>
      <c r="J60" s="900"/>
      <c r="K60" s="406"/>
      <c r="L60" s="406"/>
      <c r="M60" s="584"/>
    </row>
    <row r="61" spans="2:13" ht="20.100000000000001" hidden="1" customHeight="1">
      <c r="B61" s="417" t="s">
        <v>1054</v>
      </c>
      <c r="C61" s="590" t="str">
        <f t="shared" ref="C61:H61" si="12">C107</f>
        <v>Đường Đông - Tây 3 (ĐH.620 nối dài - Đường Bắc - Nam 4)</v>
      </c>
      <c r="D61" s="590" t="str">
        <f t="shared" si="12"/>
        <v>DGT</v>
      </c>
      <c r="E61" s="665">
        <v>16.32</v>
      </c>
      <c r="F61" s="590">
        <f t="shared" si="12"/>
        <v>0</v>
      </c>
      <c r="G61" s="590">
        <f t="shared" si="12"/>
        <v>16.32</v>
      </c>
      <c r="H61" s="590" t="str">
        <f t="shared" si="12"/>
        <v>CLN</v>
      </c>
      <c r="I61" s="590" t="s">
        <v>26</v>
      </c>
      <c r="J61" s="900"/>
      <c r="K61" s="406"/>
      <c r="L61" s="406"/>
      <c r="M61" s="584"/>
    </row>
    <row r="62" spans="2:13" ht="20.100000000000001" hidden="1" customHeight="1">
      <c r="B62" s="417" t="s">
        <v>1055</v>
      </c>
      <c r="C62" s="590" t="str">
        <f t="shared" ref="C62:H62" si="13">C108</f>
        <v>Đường ven kênh Phước Hòa (Giáp ranh huyện Phú Giáo - Giáp ranh huyện Dầu Tiếng)</v>
      </c>
      <c r="D62" s="590" t="str">
        <f t="shared" si="13"/>
        <v>DGT</v>
      </c>
      <c r="E62" s="665">
        <v>30.8</v>
      </c>
      <c r="F62" s="590">
        <f t="shared" si="13"/>
        <v>0</v>
      </c>
      <c r="G62" s="590">
        <f t="shared" si="13"/>
        <v>30.8</v>
      </c>
      <c r="H62" s="590" t="str">
        <f t="shared" si="13"/>
        <v>CLN</v>
      </c>
      <c r="I62" s="590" t="s">
        <v>1117</v>
      </c>
      <c r="J62" s="900"/>
      <c r="K62" s="406"/>
      <c r="L62" s="406"/>
      <c r="M62" s="584"/>
    </row>
    <row r="63" spans="2:13" ht="32.1" hidden="1" customHeight="1">
      <c r="B63" s="417" t="s">
        <v>1056</v>
      </c>
      <c r="C63" s="590" t="str">
        <f t="shared" ref="C63:H63" si="14">C111</f>
        <v>Đường ven suối Ông Chài, suối Bà Tứ (Giáp đường Bắc Nam 1 phát triển dọc suối ông Chài, suối Bà Tứ - Giáp đường Bắc Nam 1)</v>
      </c>
      <c r="D63" s="590" t="str">
        <f t="shared" si="14"/>
        <v>DGT</v>
      </c>
      <c r="E63" s="665">
        <v>9.24</v>
      </c>
      <c r="F63" s="590">
        <f t="shared" si="14"/>
        <v>0</v>
      </c>
      <c r="G63" s="590">
        <f t="shared" si="14"/>
        <v>9.24</v>
      </c>
      <c r="H63" s="590" t="str">
        <f t="shared" si="14"/>
        <v>CLN</v>
      </c>
      <c r="I63" s="590" t="s">
        <v>429</v>
      </c>
      <c r="J63" s="900"/>
      <c r="K63" s="406"/>
      <c r="L63" s="406"/>
      <c r="M63" s="584"/>
    </row>
    <row r="64" spans="2:13" ht="32.1" hidden="1" customHeight="1">
      <c r="B64" s="417" t="s">
        <v>1057</v>
      </c>
      <c r="C64" s="590" t="str">
        <f t="shared" ref="C64:H64" si="15">C112</f>
        <v>Đường gom dọc theo hành lang đường sắt (Giáp đường Bắc Tân Uyên - Phú Giáo - Bàu Bàng - Ranh tỉnh Bình Phước)</v>
      </c>
      <c r="D64" s="590" t="str">
        <f t="shared" si="15"/>
        <v>DGT</v>
      </c>
      <c r="E64" s="665">
        <v>24.2</v>
      </c>
      <c r="F64" s="590">
        <f t="shared" si="15"/>
        <v>0</v>
      </c>
      <c r="G64" s="590">
        <f t="shared" si="15"/>
        <v>24.2</v>
      </c>
      <c r="H64" s="590" t="str">
        <f t="shared" si="15"/>
        <v>CLN</v>
      </c>
      <c r="I64" s="590" t="s">
        <v>1115</v>
      </c>
      <c r="J64" s="900"/>
      <c r="K64" s="406"/>
      <c r="L64" s="406"/>
      <c r="M64" s="584"/>
    </row>
    <row r="65" spans="2:13" ht="32.1" hidden="1" customHeight="1">
      <c r="B65" s="417" t="s">
        <v>1058</v>
      </c>
      <c r="C65" s="590" t="str">
        <f t="shared" ref="C65:H65" si="16">C115</f>
        <v>Đường Long Nguyên An Lập nhánh 1 (Giáp đường Long Nguyên An Lập - Giáp đường ven sông Thị Tính)</v>
      </c>
      <c r="D65" s="590" t="str">
        <f t="shared" si="16"/>
        <v>DGT</v>
      </c>
      <c r="E65" s="665">
        <v>2.42</v>
      </c>
      <c r="F65" s="590">
        <f t="shared" si="16"/>
        <v>0</v>
      </c>
      <c r="G65" s="590">
        <f t="shared" si="16"/>
        <v>2.42</v>
      </c>
      <c r="H65" s="590" t="str">
        <f t="shared" si="16"/>
        <v>CLN</v>
      </c>
      <c r="I65" s="590" t="s">
        <v>45</v>
      </c>
      <c r="J65" s="900"/>
      <c r="K65" s="406"/>
      <c r="L65" s="406"/>
      <c r="M65" s="584"/>
    </row>
    <row r="66" spans="2:13" ht="20.100000000000001" hidden="1" customHeight="1">
      <c r="B66" s="417" t="s">
        <v>1059</v>
      </c>
      <c r="C66" s="590" t="str">
        <f t="shared" ref="C66:H66" si="17">C116</f>
        <v>Đường ĐH.619 Nhánh 1 (Đầu từ đường ĐH.619 - Đường ven sông Thị Tính)</v>
      </c>
      <c r="D66" s="590" t="str">
        <f t="shared" si="17"/>
        <v>DGT</v>
      </c>
      <c r="E66" s="665">
        <v>3.08</v>
      </c>
      <c r="F66" s="590">
        <f t="shared" si="17"/>
        <v>0</v>
      </c>
      <c r="G66" s="590">
        <f t="shared" si="17"/>
        <v>3.08</v>
      </c>
      <c r="H66" s="590" t="str">
        <f t="shared" si="17"/>
        <v>CLN</v>
      </c>
      <c r="I66" s="590" t="s">
        <v>45</v>
      </c>
      <c r="J66" s="900"/>
      <c r="K66" s="406"/>
      <c r="L66" s="406"/>
      <c r="M66" s="584"/>
    </row>
    <row r="67" spans="2:13" ht="32.1" hidden="1" customHeight="1">
      <c r="B67" s="417" t="s">
        <v>1060</v>
      </c>
      <c r="C67" s="590" t="str">
        <f t="shared" ref="C67:H67" si="18">C117</f>
        <v>Đường ĐH.619 Nhánh 2 (Đầu từ đường ĐH.619 - Giáp ranh Bến Cát kết nối đường ĐT.748)</v>
      </c>
      <c r="D67" s="590" t="str">
        <f t="shared" si="18"/>
        <v>DGT</v>
      </c>
      <c r="E67" s="665">
        <v>3.3</v>
      </c>
      <c r="F67" s="590">
        <f t="shared" si="18"/>
        <v>0</v>
      </c>
      <c r="G67" s="590">
        <f t="shared" si="18"/>
        <v>3.3</v>
      </c>
      <c r="H67" s="590" t="str">
        <f t="shared" si="18"/>
        <v>CLN</v>
      </c>
      <c r="I67" s="590" t="s">
        <v>45</v>
      </c>
      <c r="J67" s="900"/>
      <c r="K67" s="406"/>
      <c r="L67" s="406"/>
      <c r="M67" s="584"/>
    </row>
    <row r="68" spans="2:13" ht="20.100000000000001" hidden="1" customHeight="1">
      <c r="B68" s="417" t="s">
        <v>1061</v>
      </c>
      <c r="C68" s="590" t="str">
        <f t="shared" ref="C68:H68" si="19">C118</f>
        <v>Đường ĐH.619 nối dài (Giáp ĐH.619 - QL13 )</v>
      </c>
      <c r="D68" s="590" t="str">
        <f t="shared" si="19"/>
        <v>DGT</v>
      </c>
      <c r="E68" s="665">
        <v>4.4800000000000004</v>
      </c>
      <c r="F68" s="590">
        <f t="shared" si="19"/>
        <v>0</v>
      </c>
      <c r="G68" s="590">
        <f t="shared" si="19"/>
        <v>4.4800000000000004</v>
      </c>
      <c r="H68" s="590" t="str">
        <f t="shared" si="19"/>
        <v>CLN</v>
      </c>
      <c r="I68" s="590" t="s">
        <v>45</v>
      </c>
      <c r="J68" s="900"/>
      <c r="K68" s="406"/>
      <c r="L68" s="406"/>
      <c r="M68" s="584"/>
    </row>
    <row r="69" spans="2:13" ht="20.100000000000001" hidden="1" customHeight="1">
      <c r="B69" s="417" t="s">
        <v>1062</v>
      </c>
      <c r="C69" s="590" t="str">
        <f t="shared" ref="C69:H69" si="20">C119</f>
        <v>Đường Bắc Nam 5 (Giáp đường ven suối Đồng Sổ - ĐT.745C)</v>
      </c>
      <c r="D69" s="590" t="str">
        <f t="shared" si="20"/>
        <v>DGT</v>
      </c>
      <c r="E69" s="665">
        <v>4</v>
      </c>
      <c r="F69" s="590">
        <f t="shared" si="20"/>
        <v>0</v>
      </c>
      <c r="G69" s="590">
        <f t="shared" si="20"/>
        <v>4</v>
      </c>
      <c r="H69" s="590" t="str">
        <f t="shared" si="20"/>
        <v>CLN</v>
      </c>
      <c r="I69" s="590" t="s">
        <v>29</v>
      </c>
      <c r="J69" s="900"/>
      <c r="K69" s="406"/>
      <c r="L69" s="406"/>
      <c r="M69" s="584"/>
    </row>
    <row r="70" spans="2:13" ht="20.100000000000001" hidden="1" customHeight="1">
      <c r="B70" s="417" t="s">
        <v>1063</v>
      </c>
      <c r="C70" s="590" t="str">
        <f t="shared" ref="C70:H70" si="21">C120</f>
        <v>Đường ven suối Đồng Cò (Đường Bắc - Nam 5 - Giáp đường vành đai 5)</v>
      </c>
      <c r="D70" s="590" t="str">
        <f t="shared" si="21"/>
        <v>DGT</v>
      </c>
      <c r="E70" s="665">
        <v>4</v>
      </c>
      <c r="F70" s="590">
        <f t="shared" si="21"/>
        <v>0</v>
      </c>
      <c r="G70" s="590">
        <f t="shared" si="21"/>
        <v>4</v>
      </c>
      <c r="H70" s="590" t="str">
        <f t="shared" si="21"/>
        <v>CLN</v>
      </c>
      <c r="I70" s="590" t="s">
        <v>29</v>
      </c>
      <c r="J70" s="900"/>
      <c r="K70" s="406"/>
      <c r="L70" s="406"/>
      <c r="M70" s="584"/>
    </row>
    <row r="71" spans="2:13" ht="20.100000000000001" hidden="1" customHeight="1">
      <c r="B71" s="417" t="s">
        <v>1064</v>
      </c>
      <c r="C71" s="590" t="str">
        <f t="shared" ref="C71:H71" si="22">C121</f>
        <v>Đường ĐH.620 nhánh 1 (ĐH.620   - QL13)</v>
      </c>
      <c r="D71" s="590" t="str">
        <f t="shared" si="22"/>
        <v>DGT</v>
      </c>
      <c r="E71" s="665">
        <v>10.56</v>
      </c>
      <c r="F71" s="590">
        <f t="shared" si="22"/>
        <v>0</v>
      </c>
      <c r="G71" s="590">
        <f t="shared" si="22"/>
        <v>10.56</v>
      </c>
      <c r="H71" s="590" t="str">
        <f t="shared" si="22"/>
        <v>CLN</v>
      </c>
      <c r="I71" s="590" t="s">
        <v>26</v>
      </c>
      <c r="J71" s="900"/>
      <c r="K71" s="406"/>
      <c r="L71" s="406"/>
      <c r="M71" s="584"/>
    </row>
    <row r="72" spans="2:13" ht="20.100000000000001" hidden="1" customHeight="1">
      <c r="B72" s="417" t="s">
        <v>1065</v>
      </c>
      <c r="C72" s="590" t="str">
        <f t="shared" ref="C72:H72" si="23">C122</f>
        <v>Đường ven sông Thị Tính (Giao ĐT.749A - Giáp Ranh huyện Dầu Tiếng)</v>
      </c>
      <c r="D72" s="590" t="str">
        <f t="shared" si="23"/>
        <v>DGT</v>
      </c>
      <c r="E72" s="665">
        <v>36.299999999999997</v>
      </c>
      <c r="F72" s="590">
        <f t="shared" si="23"/>
        <v>0</v>
      </c>
      <c r="G72" s="590">
        <f t="shared" si="23"/>
        <v>36.299999999999997</v>
      </c>
      <c r="H72" s="590" t="str">
        <f t="shared" si="23"/>
        <v>CLN</v>
      </c>
      <c r="I72" s="590" t="s">
        <v>45</v>
      </c>
      <c r="J72" s="900"/>
      <c r="K72" s="406"/>
      <c r="L72" s="406"/>
      <c r="M72" s="584"/>
    </row>
    <row r="73" spans="2:13" ht="20.100000000000001" hidden="1" customHeight="1">
      <c r="B73" s="417" t="s">
        <v>1066</v>
      </c>
      <c r="C73" s="590" t="str">
        <f t="shared" ref="C73:H73" si="24">C123</f>
        <v>Xây dựng đường ĐH 623 (chỉnh lại hướng tuyến)</v>
      </c>
      <c r="D73" s="590" t="str">
        <f t="shared" si="24"/>
        <v>DGT</v>
      </c>
      <c r="E73" s="665">
        <v>20.038399999999999</v>
      </c>
      <c r="F73" s="590">
        <f t="shared" si="24"/>
        <v>17.5336</v>
      </c>
      <c r="G73" s="590">
        <f t="shared" si="24"/>
        <v>2.5047999999999995</v>
      </c>
      <c r="H73" s="590" t="str">
        <f t="shared" si="24"/>
        <v>CLN</v>
      </c>
      <c r="I73" s="590" t="s">
        <v>26</v>
      </c>
      <c r="J73" s="900"/>
      <c r="K73" s="406"/>
      <c r="L73" s="406"/>
      <c r="M73" s="584"/>
    </row>
    <row r="74" spans="2:13" ht="20.100000000000001" hidden="1" customHeight="1">
      <c r="B74" s="417" t="s">
        <v>1067</v>
      </c>
      <c r="C74" s="590" t="str">
        <f t="shared" ref="C74:H74" si="25">C124</f>
        <v>Đường nam Bàu Bàng</v>
      </c>
      <c r="D74" s="590" t="str">
        <f t="shared" si="25"/>
        <v>DGT</v>
      </c>
      <c r="E74" s="665">
        <v>52.567999999999998</v>
      </c>
      <c r="F74" s="590">
        <f t="shared" si="25"/>
        <v>41.622</v>
      </c>
      <c r="G74" s="590">
        <f t="shared" si="25"/>
        <v>10.946</v>
      </c>
      <c r="H74" s="590" t="str">
        <f t="shared" si="25"/>
        <v>CLN</v>
      </c>
      <c r="I74" s="590" t="s">
        <v>1112</v>
      </c>
      <c r="J74" s="900"/>
      <c r="K74" s="406"/>
      <c r="L74" s="406"/>
      <c r="M74" s="584"/>
    </row>
    <row r="75" spans="2:13" ht="20.100000000000001" hidden="1" customHeight="1">
      <c r="B75" s="417" t="s">
        <v>1068</v>
      </c>
      <c r="C75" s="590" t="str">
        <f t="shared" ref="C75:H75" si="26">C127</f>
        <v>Đường song hành ĐT 741B (nối KCN Tân Bình mở rộng)</v>
      </c>
      <c r="D75" s="590" t="str">
        <f t="shared" si="26"/>
        <v>DGT</v>
      </c>
      <c r="E75" s="665">
        <v>45.435119999999998</v>
      </c>
      <c r="F75" s="590">
        <f t="shared" si="26"/>
        <v>0</v>
      </c>
      <c r="G75" s="590">
        <f t="shared" si="26"/>
        <v>45.435119999999998</v>
      </c>
      <c r="H75" s="590">
        <f t="shared" si="26"/>
        <v>0</v>
      </c>
      <c r="I75" s="590" t="s">
        <v>812</v>
      </c>
      <c r="J75" s="900"/>
      <c r="K75" s="406"/>
      <c r="L75" s="406"/>
      <c r="M75" s="584"/>
    </row>
    <row r="76" spans="2:13" ht="20.100000000000001" hidden="1" customHeight="1">
      <c r="B76" s="728" t="s">
        <v>112</v>
      </c>
      <c r="C76" s="979" t="s">
        <v>1105</v>
      </c>
      <c r="D76" s="406"/>
      <c r="E76" s="858"/>
      <c r="F76" s="881"/>
      <c r="G76" s="881"/>
      <c r="H76" s="406"/>
      <c r="I76" s="910"/>
      <c r="J76" s="900"/>
      <c r="K76" s="406"/>
      <c r="L76" s="406"/>
      <c r="M76" s="584"/>
    </row>
    <row r="77" spans="2:13" ht="20.100000000000001" hidden="1" customHeight="1">
      <c r="B77" s="417" t="s">
        <v>1069</v>
      </c>
      <c r="C77" s="590" t="s">
        <v>1011</v>
      </c>
      <c r="D77" s="415" t="s">
        <v>115</v>
      </c>
      <c r="E77" s="665">
        <v>5.76</v>
      </c>
      <c r="F77" s="665">
        <v>5.04</v>
      </c>
      <c r="G77" s="665">
        <v>0.71999999999999975</v>
      </c>
      <c r="H77" s="415" t="s">
        <v>25</v>
      </c>
      <c r="I77" s="877" t="s">
        <v>26</v>
      </c>
      <c r="J77" s="894" t="s">
        <v>529</v>
      </c>
      <c r="K77" s="387"/>
      <c r="L77" s="387"/>
      <c r="M77" s="391"/>
    </row>
    <row r="78" spans="2:13" ht="20.100000000000001" hidden="1" customHeight="1">
      <c r="B78" s="417" t="s">
        <v>1070</v>
      </c>
      <c r="C78" s="451" t="s">
        <v>516</v>
      </c>
      <c r="D78" s="415" t="s">
        <v>115</v>
      </c>
      <c r="E78" s="926">
        <v>15.649999999999999</v>
      </c>
      <c r="F78" s="403">
        <v>4.71</v>
      </c>
      <c r="G78" s="403">
        <v>10.94</v>
      </c>
      <c r="H78" s="389" t="s">
        <v>25</v>
      </c>
      <c r="I78" s="390" t="s">
        <v>517</v>
      </c>
      <c r="J78" s="894" t="s">
        <v>529</v>
      </c>
      <c r="K78" s="387"/>
      <c r="L78" s="387"/>
      <c r="M78" s="401" t="s">
        <v>858</v>
      </c>
    </row>
    <row r="79" spans="2:13" ht="51.95" hidden="1" customHeight="1">
      <c r="B79" s="417"/>
      <c r="C79" s="480"/>
      <c r="D79" s="415" t="s">
        <v>115</v>
      </c>
      <c r="E79" s="926">
        <v>5</v>
      </c>
      <c r="F79" s="481"/>
      <c r="G79" s="481">
        <v>5</v>
      </c>
      <c r="H79" s="482"/>
      <c r="I79" s="483" t="s">
        <v>45</v>
      </c>
      <c r="J79" s="894"/>
      <c r="K79" s="387"/>
      <c r="L79" s="387"/>
      <c r="M79" s="401"/>
    </row>
    <row r="80" spans="2:13" ht="51.95" hidden="1" customHeight="1">
      <c r="B80" s="417"/>
      <c r="C80" s="480"/>
      <c r="D80" s="415" t="s">
        <v>115</v>
      </c>
      <c r="E80" s="926">
        <v>5.9399999999999995</v>
      </c>
      <c r="F80" s="481"/>
      <c r="G80" s="481">
        <f>G78-G79</f>
        <v>5.9399999999999995</v>
      </c>
      <c r="H80" s="482"/>
      <c r="I80" s="483" t="s">
        <v>26</v>
      </c>
      <c r="J80" s="894"/>
      <c r="K80" s="387"/>
      <c r="L80" s="387"/>
      <c r="M80" s="401"/>
    </row>
    <row r="81" spans="2:13" ht="20.100000000000001" hidden="1" customHeight="1">
      <c r="B81" s="417" t="s">
        <v>1071</v>
      </c>
      <c r="C81" s="590" t="s">
        <v>903</v>
      </c>
      <c r="D81" s="415" t="s">
        <v>115</v>
      </c>
      <c r="E81" s="665">
        <v>17.920000000000002</v>
      </c>
      <c r="F81" s="665">
        <v>15.68</v>
      </c>
      <c r="G81" s="665">
        <v>2.240000000000002</v>
      </c>
      <c r="H81" s="415" t="s">
        <v>25</v>
      </c>
      <c r="I81" s="877" t="s">
        <v>26</v>
      </c>
      <c r="J81" s="894" t="s">
        <v>529</v>
      </c>
      <c r="K81" s="387"/>
      <c r="L81" s="387"/>
      <c r="M81" s="401" t="s">
        <v>1012</v>
      </c>
    </row>
    <row r="82" spans="2:13" ht="20.100000000000001" hidden="1" customHeight="1">
      <c r="B82" s="417" t="s">
        <v>1072</v>
      </c>
      <c r="C82" s="590" t="s">
        <v>1013</v>
      </c>
      <c r="D82" s="415" t="s">
        <v>115</v>
      </c>
      <c r="E82" s="665">
        <v>19.84</v>
      </c>
      <c r="F82" s="665">
        <v>17.36</v>
      </c>
      <c r="G82" s="665">
        <v>2.4800000000000004</v>
      </c>
      <c r="H82" s="415" t="s">
        <v>25</v>
      </c>
      <c r="I82" s="877" t="s">
        <v>28</v>
      </c>
      <c r="J82" s="894" t="s">
        <v>529</v>
      </c>
      <c r="K82" s="387"/>
      <c r="L82" s="387"/>
      <c r="M82" s="391"/>
    </row>
    <row r="83" spans="2:13" ht="20.100000000000001" hidden="1" customHeight="1">
      <c r="B83" s="394">
        <v>26</v>
      </c>
      <c r="C83" s="851" t="s">
        <v>1014</v>
      </c>
      <c r="D83" s="852" t="s">
        <v>115</v>
      </c>
      <c r="E83" s="1011">
        <v>26.88</v>
      </c>
      <c r="F83" s="853">
        <v>11.76</v>
      </c>
      <c r="G83" s="854">
        <v>15.12</v>
      </c>
      <c r="H83" s="855" t="s">
        <v>25</v>
      </c>
      <c r="I83" s="390" t="s">
        <v>429</v>
      </c>
      <c r="J83" s="894" t="s">
        <v>529</v>
      </c>
      <c r="K83" s="387"/>
      <c r="L83" s="387"/>
      <c r="M83" s="391"/>
    </row>
    <row r="84" spans="2:13" ht="20.100000000000001" hidden="1" customHeight="1">
      <c r="B84" s="417" t="s">
        <v>1074</v>
      </c>
      <c r="C84" s="590" t="s">
        <v>1015</v>
      </c>
      <c r="D84" s="415" t="s">
        <v>115</v>
      </c>
      <c r="E84" s="665">
        <v>27.2</v>
      </c>
      <c r="F84" s="665">
        <v>23.8</v>
      </c>
      <c r="G84" s="665">
        <v>3.3999999999999986</v>
      </c>
      <c r="H84" s="415" t="s">
        <v>25</v>
      </c>
      <c r="I84" s="877" t="s">
        <v>45</v>
      </c>
      <c r="J84" s="894" t="s">
        <v>529</v>
      </c>
      <c r="K84" s="387"/>
      <c r="L84" s="387"/>
      <c r="M84" s="391"/>
    </row>
    <row r="85" spans="2:13" ht="20.100000000000001" hidden="1" customHeight="1">
      <c r="B85" s="417" t="s">
        <v>1075</v>
      </c>
      <c r="C85" s="590" t="s">
        <v>1016</v>
      </c>
      <c r="D85" s="415" t="s">
        <v>115</v>
      </c>
      <c r="E85" s="665">
        <v>2.4200000000000004</v>
      </c>
      <c r="F85" s="665">
        <v>2.2000000000000002</v>
      </c>
      <c r="G85" s="665">
        <v>0.22</v>
      </c>
      <c r="H85" s="415" t="s">
        <v>25</v>
      </c>
      <c r="I85" s="877" t="s">
        <v>45</v>
      </c>
      <c r="J85" s="894" t="s">
        <v>529</v>
      </c>
      <c r="K85" s="387"/>
      <c r="L85" s="387"/>
      <c r="M85" s="391"/>
    </row>
    <row r="86" spans="2:13" ht="20.100000000000001" hidden="1" customHeight="1">
      <c r="B86" s="417" t="s">
        <v>1076</v>
      </c>
      <c r="C86" s="590" t="s">
        <v>1017</v>
      </c>
      <c r="D86" s="415" t="s">
        <v>115</v>
      </c>
      <c r="E86" s="665">
        <v>15.04</v>
      </c>
      <c r="F86" s="665">
        <v>13.16</v>
      </c>
      <c r="G86" s="665">
        <v>1.879999999999999</v>
      </c>
      <c r="H86" s="415" t="s">
        <v>25</v>
      </c>
      <c r="I86" s="911" t="s">
        <v>517</v>
      </c>
      <c r="J86" s="894" t="s">
        <v>529</v>
      </c>
      <c r="K86" s="387"/>
      <c r="L86" s="387"/>
      <c r="M86" s="391"/>
    </row>
    <row r="87" spans="2:13" ht="51.95" hidden="1" customHeight="1">
      <c r="B87" s="924"/>
      <c r="C87" s="870"/>
      <c r="D87" s="803" t="s">
        <v>115</v>
      </c>
      <c r="E87" s="871"/>
      <c r="F87" s="871"/>
      <c r="G87" s="871">
        <v>0.69809999999999961</v>
      </c>
      <c r="H87" s="803"/>
      <c r="I87" s="913" t="s">
        <v>26</v>
      </c>
      <c r="J87" s="895"/>
      <c r="K87" s="872"/>
      <c r="L87" s="872"/>
      <c r="M87" s="873"/>
    </row>
    <row r="88" spans="2:13" ht="51.95" hidden="1" customHeight="1">
      <c r="B88" s="924"/>
      <c r="C88" s="870"/>
      <c r="D88" s="803" t="s">
        <v>115</v>
      </c>
      <c r="E88" s="871"/>
      <c r="F88" s="871"/>
      <c r="G88" s="871">
        <v>1.1818999999999993</v>
      </c>
      <c r="H88" s="803"/>
      <c r="I88" s="913" t="s">
        <v>45</v>
      </c>
      <c r="J88" s="895"/>
      <c r="K88" s="872"/>
      <c r="L88" s="872"/>
      <c r="M88" s="873"/>
    </row>
    <row r="89" spans="2:13" ht="20.100000000000001" hidden="1" customHeight="1">
      <c r="B89" s="417" t="s">
        <v>1077</v>
      </c>
      <c r="C89" s="590" t="s">
        <v>1018</v>
      </c>
      <c r="D89" s="415" t="s">
        <v>115</v>
      </c>
      <c r="E89" s="665">
        <v>32.96</v>
      </c>
      <c r="F89" s="665">
        <v>26.240000000000002</v>
      </c>
      <c r="G89" s="665">
        <v>6.72</v>
      </c>
      <c r="H89" s="415" t="s">
        <v>25</v>
      </c>
      <c r="I89" s="911" t="s">
        <v>1116</v>
      </c>
      <c r="J89" s="894" t="s">
        <v>529</v>
      </c>
      <c r="K89" s="387"/>
      <c r="L89" s="387"/>
      <c r="M89" s="391"/>
    </row>
    <row r="90" spans="2:13" ht="51.95" hidden="1" customHeight="1">
      <c r="B90" s="924"/>
      <c r="C90" s="870"/>
      <c r="D90" s="803" t="s">
        <v>115</v>
      </c>
      <c r="E90" s="871"/>
      <c r="F90" s="871"/>
      <c r="G90" s="871">
        <v>2.4327052427184466</v>
      </c>
      <c r="H90" s="803"/>
      <c r="I90" s="913" t="s">
        <v>28</v>
      </c>
      <c r="J90" s="895"/>
      <c r="K90" s="872"/>
      <c r="L90" s="872"/>
      <c r="M90" s="873"/>
    </row>
    <row r="91" spans="2:13" ht="51.95" hidden="1" customHeight="1">
      <c r="B91" s="924"/>
      <c r="C91" s="870"/>
      <c r="D91" s="803" t="s">
        <v>115</v>
      </c>
      <c r="E91" s="871"/>
      <c r="F91" s="871"/>
      <c r="G91" s="871">
        <v>4.2872947572815532</v>
      </c>
      <c r="H91" s="803"/>
      <c r="I91" s="913" t="s">
        <v>29</v>
      </c>
      <c r="J91" s="895"/>
      <c r="K91" s="872"/>
      <c r="L91" s="872"/>
      <c r="M91" s="873"/>
    </row>
    <row r="92" spans="2:13" ht="20.100000000000001" hidden="1" customHeight="1">
      <c r="B92" s="417" t="s">
        <v>1078</v>
      </c>
      <c r="C92" s="590" t="s">
        <v>1118</v>
      </c>
      <c r="D92" s="415" t="s">
        <v>115</v>
      </c>
      <c r="E92" s="665">
        <v>28.48</v>
      </c>
      <c r="F92" s="665">
        <v>24.92</v>
      </c>
      <c r="G92" s="665">
        <v>3.5599999999999987</v>
      </c>
      <c r="H92" s="415" t="s">
        <v>25</v>
      </c>
      <c r="I92" s="877" t="s">
        <v>45</v>
      </c>
      <c r="J92" s="894" t="s">
        <v>529</v>
      </c>
      <c r="K92" s="387"/>
      <c r="L92" s="387"/>
      <c r="M92" s="401"/>
    </row>
    <row r="93" spans="2:13" ht="20.100000000000001" hidden="1" customHeight="1">
      <c r="B93" s="417" t="s">
        <v>1079</v>
      </c>
      <c r="C93" s="590" t="s">
        <v>1119</v>
      </c>
      <c r="D93" s="415" t="s">
        <v>115</v>
      </c>
      <c r="E93" s="665">
        <v>19.52</v>
      </c>
      <c r="F93" s="665">
        <v>17.079999999999998</v>
      </c>
      <c r="G93" s="665">
        <v>2.4400000000000013</v>
      </c>
      <c r="H93" s="415" t="s">
        <v>25</v>
      </c>
      <c r="I93" s="877" t="s">
        <v>26</v>
      </c>
      <c r="J93" s="894" t="s">
        <v>529</v>
      </c>
      <c r="K93" s="387"/>
      <c r="L93" s="387"/>
      <c r="M93" s="391"/>
    </row>
    <row r="94" spans="2:13" ht="20.100000000000001" hidden="1" customHeight="1">
      <c r="B94" s="417" t="s">
        <v>1080</v>
      </c>
      <c r="C94" s="590" t="s">
        <v>1019</v>
      </c>
      <c r="D94" s="415" t="s">
        <v>115</v>
      </c>
      <c r="E94" s="665">
        <v>16.2</v>
      </c>
      <c r="F94" s="665">
        <v>10.08</v>
      </c>
      <c r="G94" s="665">
        <v>6.1199999999999992</v>
      </c>
      <c r="H94" s="415" t="s">
        <v>25</v>
      </c>
      <c r="I94" s="877" t="s">
        <v>29</v>
      </c>
      <c r="J94" s="894" t="s">
        <v>529</v>
      </c>
      <c r="K94" s="387"/>
      <c r="L94" s="387"/>
      <c r="M94" s="391"/>
    </row>
    <row r="95" spans="2:13" ht="20.100000000000001" hidden="1" customHeight="1">
      <c r="B95" s="417" t="s">
        <v>1081</v>
      </c>
      <c r="C95" s="590" t="s">
        <v>1020</v>
      </c>
      <c r="D95" s="415" t="s">
        <v>115</v>
      </c>
      <c r="E95" s="665">
        <v>32</v>
      </c>
      <c r="F95" s="665">
        <v>28</v>
      </c>
      <c r="G95" s="665">
        <v>4</v>
      </c>
      <c r="H95" s="415" t="s">
        <v>25</v>
      </c>
      <c r="I95" s="877" t="s">
        <v>1021</v>
      </c>
      <c r="J95" s="894" t="s">
        <v>529</v>
      </c>
      <c r="K95" s="387"/>
      <c r="L95" s="387"/>
      <c r="M95" s="391"/>
    </row>
    <row r="96" spans="2:13" ht="20.100000000000001" hidden="1" customHeight="1">
      <c r="B96" s="417" t="s">
        <v>1087</v>
      </c>
      <c r="C96" s="590" t="s">
        <v>1022</v>
      </c>
      <c r="D96" s="415" t="s">
        <v>115</v>
      </c>
      <c r="E96" s="665">
        <v>12.8</v>
      </c>
      <c r="F96" s="665">
        <v>11.2</v>
      </c>
      <c r="G96" s="665">
        <v>1.6000000000000014</v>
      </c>
      <c r="H96" s="415" t="s">
        <v>25</v>
      </c>
      <c r="I96" s="877" t="s">
        <v>29</v>
      </c>
      <c r="J96" s="894" t="s">
        <v>529</v>
      </c>
      <c r="K96" s="387"/>
      <c r="L96" s="387"/>
      <c r="M96" s="391"/>
    </row>
    <row r="97" spans="2:13" ht="42.75" hidden="1" customHeight="1">
      <c r="B97" s="417" t="s">
        <v>1062</v>
      </c>
      <c r="C97" s="911" t="s">
        <v>1023</v>
      </c>
      <c r="D97" s="878" t="s">
        <v>115</v>
      </c>
      <c r="E97" s="665">
        <v>12.1</v>
      </c>
      <c r="F97" s="880"/>
      <c r="G97" s="880">
        <v>12.1</v>
      </c>
      <c r="H97" s="415" t="s">
        <v>25</v>
      </c>
      <c r="I97" s="911" t="s">
        <v>26</v>
      </c>
      <c r="J97" s="894" t="s">
        <v>529</v>
      </c>
      <c r="K97" s="877"/>
      <c r="L97" s="911"/>
      <c r="M97" s="912"/>
    </row>
    <row r="98" spans="2:13" ht="40.5" hidden="1" customHeight="1">
      <c r="B98" s="417" t="s">
        <v>1063</v>
      </c>
      <c r="C98" s="911" t="s">
        <v>1024</v>
      </c>
      <c r="D98" s="878" t="s">
        <v>115</v>
      </c>
      <c r="E98" s="665">
        <v>16.940000000000001</v>
      </c>
      <c r="F98" s="880"/>
      <c r="G98" s="880">
        <v>16.940000000000001</v>
      </c>
      <c r="H98" s="415" t="s">
        <v>25</v>
      </c>
      <c r="I98" s="911" t="s">
        <v>26</v>
      </c>
      <c r="J98" s="894" t="s">
        <v>529</v>
      </c>
      <c r="K98" s="877"/>
      <c r="L98" s="911"/>
      <c r="M98" s="912"/>
    </row>
    <row r="99" spans="2:13" ht="51.95" hidden="1" customHeight="1">
      <c r="B99" s="417" t="s">
        <v>1064</v>
      </c>
      <c r="C99" s="911" t="s">
        <v>1025</v>
      </c>
      <c r="D99" s="878" t="s">
        <v>115</v>
      </c>
      <c r="E99" s="665">
        <v>12.98</v>
      </c>
      <c r="F99" s="880"/>
      <c r="G99" s="880">
        <v>12.98</v>
      </c>
      <c r="H99" s="415" t="s">
        <v>25</v>
      </c>
      <c r="I99" s="911" t="s">
        <v>1114</v>
      </c>
      <c r="J99" s="894" t="s">
        <v>529</v>
      </c>
      <c r="K99" s="877"/>
      <c r="L99" s="911"/>
      <c r="M99" s="912"/>
    </row>
    <row r="100" spans="2:13" ht="51.95" hidden="1" customHeight="1">
      <c r="B100" s="924"/>
      <c r="C100" s="913"/>
      <c r="D100" s="914" t="s">
        <v>115</v>
      </c>
      <c r="E100" s="871"/>
      <c r="F100" s="915"/>
      <c r="G100" s="915">
        <v>4.9458394019200798</v>
      </c>
      <c r="H100" s="803"/>
      <c r="I100" s="913" t="s">
        <v>26</v>
      </c>
      <c r="J100" s="895"/>
      <c r="K100" s="874"/>
      <c r="L100" s="913"/>
      <c r="M100" s="916"/>
    </row>
    <row r="101" spans="2:13" ht="51.95" hidden="1" customHeight="1">
      <c r="B101" s="924"/>
      <c r="C101" s="913"/>
      <c r="D101" s="914" t="s">
        <v>115</v>
      </c>
      <c r="E101" s="871"/>
      <c r="F101" s="915"/>
      <c r="G101" s="915">
        <v>8.0341605980799216</v>
      </c>
      <c r="H101" s="803"/>
      <c r="I101" s="913" t="s">
        <v>27</v>
      </c>
      <c r="J101" s="895"/>
      <c r="K101" s="874"/>
      <c r="L101" s="913"/>
      <c r="M101" s="916"/>
    </row>
    <row r="102" spans="2:13" ht="51.95" hidden="1" customHeight="1">
      <c r="B102" s="417" t="s">
        <v>1065</v>
      </c>
      <c r="C102" s="911" t="s">
        <v>1026</v>
      </c>
      <c r="D102" s="878" t="s">
        <v>115</v>
      </c>
      <c r="E102" s="665">
        <v>18.48</v>
      </c>
      <c r="F102" s="880"/>
      <c r="G102" s="880">
        <v>18.48</v>
      </c>
      <c r="H102" s="415" t="s">
        <v>25</v>
      </c>
      <c r="I102" s="911" t="s">
        <v>932</v>
      </c>
      <c r="J102" s="894" t="s">
        <v>529</v>
      </c>
      <c r="K102" s="877"/>
      <c r="L102" s="911"/>
      <c r="M102" s="912"/>
    </row>
    <row r="103" spans="2:13" ht="51.95" hidden="1" customHeight="1">
      <c r="B103" s="924"/>
      <c r="C103" s="913"/>
      <c r="D103" s="914" t="s">
        <v>115</v>
      </c>
      <c r="E103" s="871"/>
      <c r="F103" s="915"/>
      <c r="G103" s="915">
        <v>13.111164</v>
      </c>
      <c r="H103" s="803"/>
      <c r="I103" s="913" t="s">
        <v>26</v>
      </c>
      <c r="J103" s="895"/>
      <c r="K103" s="874"/>
      <c r="L103" s="913"/>
      <c r="M103" s="916"/>
    </row>
    <row r="104" spans="2:13" ht="51.95" hidden="1" customHeight="1">
      <c r="B104" s="924"/>
      <c r="C104" s="913"/>
      <c r="D104" s="914" t="s">
        <v>115</v>
      </c>
      <c r="E104" s="871"/>
      <c r="F104" s="915"/>
      <c r="G104" s="915">
        <v>5.3688360000000008</v>
      </c>
      <c r="H104" s="803"/>
      <c r="I104" s="913" t="s">
        <v>45</v>
      </c>
      <c r="J104" s="895"/>
      <c r="K104" s="874"/>
      <c r="L104" s="913"/>
      <c r="M104" s="916"/>
    </row>
    <row r="105" spans="2:13" ht="51.95" hidden="1" customHeight="1">
      <c r="B105" s="417" t="s">
        <v>1066</v>
      </c>
      <c r="C105" s="911" t="s">
        <v>1027</v>
      </c>
      <c r="D105" s="878" t="s">
        <v>115</v>
      </c>
      <c r="E105" s="665">
        <v>14.4</v>
      </c>
      <c r="F105" s="880"/>
      <c r="G105" s="880">
        <v>14.4</v>
      </c>
      <c r="H105" s="415" t="s">
        <v>25</v>
      </c>
      <c r="I105" s="911" t="s">
        <v>31</v>
      </c>
      <c r="J105" s="894" t="s">
        <v>529</v>
      </c>
      <c r="K105" s="877"/>
      <c r="L105" s="911"/>
      <c r="M105" s="912"/>
    </row>
    <row r="106" spans="2:13" ht="39" hidden="1" customHeight="1">
      <c r="B106" s="417" t="s">
        <v>1067</v>
      </c>
      <c r="C106" s="911" t="s">
        <v>1028</v>
      </c>
      <c r="D106" s="878" t="s">
        <v>115</v>
      </c>
      <c r="E106" s="665">
        <v>22.4</v>
      </c>
      <c r="F106" s="880"/>
      <c r="G106" s="880">
        <v>22.4</v>
      </c>
      <c r="H106" s="415" t="s">
        <v>25</v>
      </c>
      <c r="I106" s="911" t="s">
        <v>26</v>
      </c>
      <c r="J106" s="894" t="s">
        <v>529</v>
      </c>
      <c r="K106" s="877"/>
      <c r="L106" s="911"/>
      <c r="M106" s="912"/>
    </row>
    <row r="107" spans="2:13" ht="42" hidden="1" customHeight="1">
      <c r="B107" s="417" t="s">
        <v>1068</v>
      </c>
      <c r="C107" s="911" t="s">
        <v>1029</v>
      </c>
      <c r="D107" s="878" t="s">
        <v>115</v>
      </c>
      <c r="E107" s="665">
        <v>16.32</v>
      </c>
      <c r="F107" s="880"/>
      <c r="G107" s="880">
        <v>16.32</v>
      </c>
      <c r="H107" s="415" t="s">
        <v>25</v>
      </c>
      <c r="I107" s="911" t="s">
        <v>26</v>
      </c>
      <c r="J107" s="894" t="s">
        <v>529</v>
      </c>
      <c r="K107" s="877"/>
      <c r="L107" s="911"/>
      <c r="M107" s="912"/>
    </row>
    <row r="108" spans="2:13" ht="51.95" hidden="1" customHeight="1">
      <c r="B108" s="417" t="s">
        <v>1069</v>
      </c>
      <c r="C108" s="911" t="s">
        <v>1030</v>
      </c>
      <c r="D108" s="878" t="s">
        <v>115</v>
      </c>
      <c r="E108" s="665">
        <v>30.8</v>
      </c>
      <c r="F108" s="880"/>
      <c r="G108" s="880">
        <v>30.8</v>
      </c>
      <c r="H108" s="415" t="s">
        <v>25</v>
      </c>
      <c r="I108" s="911" t="s">
        <v>1031</v>
      </c>
      <c r="J108" s="894" t="s">
        <v>529</v>
      </c>
      <c r="K108" s="877"/>
      <c r="L108" s="911"/>
      <c r="M108" s="912"/>
    </row>
    <row r="109" spans="2:13" ht="51.95" hidden="1" customHeight="1">
      <c r="B109" s="924"/>
      <c r="C109" s="913"/>
      <c r="D109" s="914" t="s">
        <v>115</v>
      </c>
      <c r="E109" s="871"/>
      <c r="F109" s="915"/>
      <c r="G109" s="915">
        <v>21.12</v>
      </c>
      <c r="H109" s="803"/>
      <c r="I109" s="913" t="s">
        <v>31</v>
      </c>
      <c r="J109" s="895"/>
      <c r="K109" s="874"/>
      <c r="L109" s="913"/>
      <c r="M109" s="916"/>
    </row>
    <row r="110" spans="2:13" ht="51.95" hidden="1" customHeight="1">
      <c r="B110" s="924"/>
      <c r="C110" s="913"/>
      <c r="D110" s="914" t="s">
        <v>115</v>
      </c>
      <c r="E110" s="871"/>
      <c r="F110" s="915"/>
      <c r="G110" s="915">
        <v>9.68</v>
      </c>
      <c r="H110" s="803"/>
      <c r="I110" s="913" t="s">
        <v>429</v>
      </c>
      <c r="J110" s="895"/>
      <c r="K110" s="874"/>
      <c r="L110" s="913"/>
      <c r="M110" s="916"/>
    </row>
    <row r="111" spans="2:13" ht="51.95" hidden="1" customHeight="1">
      <c r="B111" s="417" t="s">
        <v>1070</v>
      </c>
      <c r="C111" s="911" t="s">
        <v>1032</v>
      </c>
      <c r="D111" s="878" t="s">
        <v>115</v>
      </c>
      <c r="E111" s="665">
        <v>9.24</v>
      </c>
      <c r="F111" s="880"/>
      <c r="G111" s="880">
        <v>9.24</v>
      </c>
      <c r="H111" s="415" t="s">
        <v>25</v>
      </c>
      <c r="I111" s="911" t="s">
        <v>429</v>
      </c>
      <c r="J111" s="894" t="s">
        <v>529</v>
      </c>
      <c r="K111" s="877"/>
      <c r="L111" s="911"/>
      <c r="M111" s="912"/>
    </row>
    <row r="112" spans="2:13" ht="51.95" hidden="1" customHeight="1">
      <c r="B112" s="417" t="s">
        <v>1071</v>
      </c>
      <c r="C112" s="911" t="s">
        <v>1033</v>
      </c>
      <c r="D112" s="878" t="s">
        <v>115</v>
      </c>
      <c r="E112" s="665">
        <v>24.2</v>
      </c>
      <c r="F112" s="880"/>
      <c r="G112" s="880">
        <v>24.2</v>
      </c>
      <c r="H112" s="415" t="s">
        <v>25</v>
      </c>
      <c r="I112" s="911" t="s">
        <v>1050</v>
      </c>
      <c r="J112" s="894" t="s">
        <v>529</v>
      </c>
      <c r="K112" s="877"/>
      <c r="L112" s="911"/>
      <c r="M112" s="912"/>
    </row>
    <row r="113" spans="2:13" s="917" customFormat="1" ht="51.95" hidden="1" customHeight="1">
      <c r="B113" s="924"/>
      <c r="C113" s="913"/>
      <c r="D113" s="914" t="s">
        <v>115</v>
      </c>
      <c r="E113" s="871"/>
      <c r="F113" s="915"/>
      <c r="G113" s="915">
        <v>20</v>
      </c>
      <c r="H113" s="803"/>
      <c r="I113" s="913" t="s">
        <v>29</v>
      </c>
      <c r="J113" s="895"/>
      <c r="K113" s="874"/>
      <c r="L113" s="913"/>
      <c r="M113" s="916"/>
    </row>
    <row r="114" spans="2:13" s="917" customFormat="1" ht="51.95" hidden="1" customHeight="1">
      <c r="B114" s="924"/>
      <c r="C114" s="913"/>
      <c r="D114" s="914" t="s">
        <v>115</v>
      </c>
      <c r="E114" s="871"/>
      <c r="F114" s="915"/>
      <c r="G114" s="915">
        <v>4.2</v>
      </c>
      <c r="H114" s="803"/>
      <c r="I114" s="913" t="s">
        <v>31</v>
      </c>
      <c r="J114" s="895"/>
      <c r="K114" s="874"/>
      <c r="L114" s="913"/>
      <c r="M114" s="916"/>
    </row>
    <row r="115" spans="2:13" ht="51.95" hidden="1" customHeight="1">
      <c r="B115" s="417" t="s">
        <v>1072</v>
      </c>
      <c r="C115" s="911" t="s">
        <v>1034</v>
      </c>
      <c r="D115" s="878" t="s">
        <v>115</v>
      </c>
      <c r="E115" s="665">
        <v>2.42</v>
      </c>
      <c r="F115" s="880"/>
      <c r="G115" s="880">
        <v>2.42</v>
      </c>
      <c r="H115" s="415" t="s">
        <v>25</v>
      </c>
      <c r="I115" s="911" t="s">
        <v>45</v>
      </c>
      <c r="J115" s="894" t="s">
        <v>529</v>
      </c>
      <c r="K115" s="877"/>
      <c r="L115" s="911"/>
      <c r="M115" s="912"/>
    </row>
    <row r="116" spans="2:13" ht="51.95" hidden="1" customHeight="1">
      <c r="B116" s="417" t="s">
        <v>1073</v>
      </c>
      <c r="C116" s="911" t="s">
        <v>1035</v>
      </c>
      <c r="D116" s="878" t="s">
        <v>115</v>
      </c>
      <c r="E116" s="665">
        <v>3.08</v>
      </c>
      <c r="F116" s="880"/>
      <c r="G116" s="880">
        <v>3.08</v>
      </c>
      <c r="H116" s="415" t="s">
        <v>25</v>
      </c>
      <c r="I116" s="911" t="s">
        <v>45</v>
      </c>
      <c r="J116" s="894" t="s">
        <v>529</v>
      </c>
      <c r="K116" s="877"/>
      <c r="L116" s="911"/>
      <c r="M116" s="912"/>
    </row>
    <row r="117" spans="2:13" ht="51.95" hidden="1" customHeight="1">
      <c r="B117" s="417" t="s">
        <v>1074</v>
      </c>
      <c r="C117" s="911" t="s">
        <v>1036</v>
      </c>
      <c r="D117" s="878" t="s">
        <v>115</v>
      </c>
      <c r="E117" s="665">
        <v>3.3</v>
      </c>
      <c r="F117" s="880"/>
      <c r="G117" s="880">
        <v>3.3</v>
      </c>
      <c r="H117" s="415" t="s">
        <v>25</v>
      </c>
      <c r="I117" s="911" t="s">
        <v>45</v>
      </c>
      <c r="J117" s="894" t="s">
        <v>529</v>
      </c>
      <c r="K117" s="877"/>
      <c r="L117" s="911"/>
      <c r="M117" s="912"/>
    </row>
    <row r="118" spans="2:13" ht="24" hidden="1" customHeight="1">
      <c r="B118" s="417" t="s">
        <v>1075</v>
      </c>
      <c r="C118" s="911" t="s">
        <v>905</v>
      </c>
      <c r="D118" s="878" t="s">
        <v>115</v>
      </c>
      <c r="E118" s="665">
        <v>4.4800000000000004</v>
      </c>
      <c r="F118" s="880"/>
      <c r="G118" s="880">
        <v>4.4800000000000004</v>
      </c>
      <c r="H118" s="415" t="s">
        <v>25</v>
      </c>
      <c r="I118" s="911" t="s">
        <v>45</v>
      </c>
      <c r="J118" s="894" t="s">
        <v>529</v>
      </c>
      <c r="K118" s="877"/>
      <c r="L118" s="911"/>
      <c r="M118" s="401" t="s">
        <v>1012</v>
      </c>
    </row>
    <row r="119" spans="2:13" ht="35.25" hidden="1" customHeight="1">
      <c r="B119" s="417" t="s">
        <v>1076</v>
      </c>
      <c r="C119" s="911" t="s">
        <v>1037</v>
      </c>
      <c r="D119" s="878" t="s">
        <v>115</v>
      </c>
      <c r="E119" s="665">
        <v>4</v>
      </c>
      <c r="F119" s="880"/>
      <c r="G119" s="880">
        <v>4</v>
      </c>
      <c r="H119" s="415" t="s">
        <v>25</v>
      </c>
      <c r="I119" s="911" t="s">
        <v>29</v>
      </c>
      <c r="J119" s="894" t="s">
        <v>529</v>
      </c>
      <c r="K119" s="877"/>
      <c r="L119" s="911"/>
      <c r="M119" s="912"/>
    </row>
    <row r="120" spans="2:13" ht="51.95" hidden="1" customHeight="1">
      <c r="B120" s="417" t="s">
        <v>1077</v>
      </c>
      <c r="C120" s="911" t="s">
        <v>1038</v>
      </c>
      <c r="D120" s="878" t="s">
        <v>115</v>
      </c>
      <c r="E120" s="665">
        <v>4</v>
      </c>
      <c r="F120" s="880"/>
      <c r="G120" s="880">
        <v>4</v>
      </c>
      <c r="H120" s="415" t="s">
        <v>25</v>
      </c>
      <c r="I120" s="911" t="s">
        <v>29</v>
      </c>
      <c r="J120" s="894" t="s">
        <v>529</v>
      </c>
      <c r="K120" s="877"/>
      <c r="L120" s="911"/>
      <c r="M120" s="912"/>
    </row>
    <row r="121" spans="2:13" ht="24" hidden="1" customHeight="1">
      <c r="B121" s="417" t="s">
        <v>1078</v>
      </c>
      <c r="C121" s="911" t="s">
        <v>1039</v>
      </c>
      <c r="D121" s="878" t="s">
        <v>115</v>
      </c>
      <c r="E121" s="665">
        <v>10.56</v>
      </c>
      <c r="F121" s="880"/>
      <c r="G121" s="880">
        <v>10.56</v>
      </c>
      <c r="H121" s="415" t="s">
        <v>25</v>
      </c>
      <c r="I121" s="911" t="s">
        <v>26</v>
      </c>
      <c r="J121" s="894" t="s">
        <v>529</v>
      </c>
      <c r="K121" s="877"/>
      <c r="L121" s="911"/>
      <c r="M121" s="912"/>
    </row>
    <row r="122" spans="2:13" ht="51.95" hidden="1" customHeight="1">
      <c r="B122" s="417" t="s">
        <v>1079</v>
      </c>
      <c r="C122" s="911" t="s">
        <v>1040</v>
      </c>
      <c r="D122" s="878" t="s">
        <v>115</v>
      </c>
      <c r="E122" s="665">
        <v>36.299999999999997</v>
      </c>
      <c r="F122" s="880"/>
      <c r="G122" s="880">
        <v>36.299999999999997</v>
      </c>
      <c r="H122" s="415" t="s">
        <v>25</v>
      </c>
      <c r="I122" s="911" t="s">
        <v>45</v>
      </c>
      <c r="J122" s="894" t="s">
        <v>529</v>
      </c>
      <c r="K122" s="877"/>
      <c r="L122" s="911"/>
      <c r="M122" s="912"/>
    </row>
    <row r="123" spans="2:13" ht="24" hidden="1" customHeight="1">
      <c r="B123" s="417" t="s">
        <v>1080</v>
      </c>
      <c r="C123" s="879" t="s">
        <v>906</v>
      </c>
      <c r="D123" s="878" t="s">
        <v>115</v>
      </c>
      <c r="E123" s="665">
        <v>20.038399999999999</v>
      </c>
      <c r="F123" s="880">
        <v>17.5336</v>
      </c>
      <c r="G123" s="880">
        <v>2.5047999999999995</v>
      </c>
      <c r="H123" s="415" t="s">
        <v>25</v>
      </c>
      <c r="I123" s="877" t="s">
        <v>26</v>
      </c>
      <c r="J123" s="894" t="s">
        <v>529</v>
      </c>
      <c r="K123" s="877"/>
      <c r="L123" s="911"/>
      <c r="M123" s="401" t="s">
        <v>1012</v>
      </c>
    </row>
    <row r="124" spans="2:13" s="876" customFormat="1" ht="38.25" hidden="1" customHeight="1">
      <c r="B124" s="417" t="s">
        <v>1081</v>
      </c>
      <c r="C124" s="662" t="s">
        <v>970</v>
      </c>
      <c r="D124" s="684" t="s">
        <v>115</v>
      </c>
      <c r="E124" s="665">
        <v>52.567999999999998</v>
      </c>
      <c r="F124" s="685">
        <v>41.622</v>
      </c>
      <c r="G124" s="685">
        <f>5.946+5</f>
        <v>10.946</v>
      </c>
      <c r="H124" s="684" t="s">
        <v>25</v>
      </c>
      <c r="I124" s="991" t="s">
        <v>1042</v>
      </c>
      <c r="J124" s="901" t="s">
        <v>529</v>
      </c>
      <c r="K124" s="684" t="s">
        <v>58</v>
      </c>
      <c r="L124" s="661" t="s">
        <v>873</v>
      </c>
      <c r="M124" s="657" t="s">
        <v>910</v>
      </c>
    </row>
    <row r="125" spans="2:13" ht="51.95" hidden="1" customHeight="1">
      <c r="B125" s="869"/>
      <c r="C125" s="888"/>
      <c r="D125" s="889" t="s">
        <v>115</v>
      </c>
      <c r="E125" s="871"/>
      <c r="F125" s="890"/>
      <c r="G125" s="890">
        <v>9.9700473740326991</v>
      </c>
      <c r="H125" s="889"/>
      <c r="I125" s="992" t="s">
        <v>26</v>
      </c>
      <c r="J125" s="902"/>
      <c r="K125" s="889"/>
      <c r="L125" s="892"/>
      <c r="M125" s="891"/>
    </row>
    <row r="126" spans="2:13" ht="51.95" hidden="1" customHeight="1">
      <c r="B126" s="869"/>
      <c r="C126" s="888"/>
      <c r="D126" s="889" t="s">
        <v>115</v>
      </c>
      <c r="E126" s="871"/>
      <c r="F126" s="890"/>
      <c r="G126" s="890">
        <v>0.97595262596730026</v>
      </c>
      <c r="H126" s="889"/>
      <c r="I126" s="992" t="s">
        <v>29</v>
      </c>
      <c r="J126" s="902"/>
      <c r="K126" s="889"/>
      <c r="L126" s="892"/>
      <c r="M126" s="891"/>
    </row>
    <row r="127" spans="2:13" s="876" customFormat="1" ht="51.75" hidden="1" customHeight="1">
      <c r="B127" s="417" t="s">
        <v>1087</v>
      </c>
      <c r="C127" s="662" t="s">
        <v>1088</v>
      </c>
      <c r="D127" s="684" t="s">
        <v>115</v>
      </c>
      <c r="E127" s="665">
        <v>45.435119999999998</v>
      </c>
      <c r="F127" s="685"/>
      <c r="G127" s="685">
        <f>7572.52*60/10000</f>
        <v>45.435119999999998</v>
      </c>
      <c r="H127" s="684"/>
      <c r="I127" s="991" t="s">
        <v>1093</v>
      </c>
      <c r="J127" s="901"/>
      <c r="K127" s="684"/>
      <c r="L127" s="661"/>
      <c r="M127" s="657"/>
    </row>
    <row r="128" spans="2:13" s="876" customFormat="1" ht="18" hidden="1" customHeight="1">
      <c r="B128" s="924"/>
      <c r="C128" s="888"/>
      <c r="D128" s="889" t="s">
        <v>115</v>
      </c>
      <c r="E128" s="871"/>
      <c r="F128" s="890"/>
      <c r="G128" s="685">
        <f>3499.76*60/10000+15</f>
        <v>35.998559999999998</v>
      </c>
      <c r="H128" s="889"/>
      <c r="I128" s="913" t="s">
        <v>28</v>
      </c>
      <c r="J128" s="902"/>
      <c r="K128" s="889"/>
      <c r="L128" s="892"/>
      <c r="M128" s="891"/>
    </row>
    <row r="129" spans="2:13" s="876" customFormat="1" ht="18" hidden="1" customHeight="1">
      <c r="B129" s="924"/>
      <c r="C129" s="888"/>
      <c r="D129" s="889" t="s">
        <v>115</v>
      </c>
      <c r="E129" s="871"/>
      <c r="F129" s="890"/>
      <c r="G129" s="890">
        <f>G127-G128</f>
        <v>9.4365600000000001</v>
      </c>
      <c r="H129" s="889"/>
      <c r="I129" s="913" t="s">
        <v>27</v>
      </c>
      <c r="J129" s="902"/>
      <c r="K129" s="889"/>
      <c r="L129" s="892"/>
      <c r="M129" s="891"/>
    </row>
    <row r="130" spans="2:13" ht="20.100000000000001" customHeight="1">
      <c r="B130" s="1000" t="s">
        <v>1009</v>
      </c>
      <c r="C130" s="1017" t="s">
        <v>1045</v>
      </c>
      <c r="D130" s="1018"/>
      <c r="E130" s="1003"/>
      <c r="F130" s="1019"/>
      <c r="G130" s="1019"/>
      <c r="H130" s="1002"/>
      <c r="I130" s="1020"/>
      <c r="J130" s="897"/>
      <c r="K130" s="907"/>
      <c r="L130" s="918"/>
      <c r="M130" s="411"/>
    </row>
    <row r="131" spans="2:13" ht="20.100000000000001" customHeight="1">
      <c r="B131" s="417" t="s">
        <v>384</v>
      </c>
      <c r="C131" s="911" t="s">
        <v>1041</v>
      </c>
      <c r="D131" s="878" t="s">
        <v>115</v>
      </c>
      <c r="E131" s="665">
        <v>0.12</v>
      </c>
      <c r="F131" s="880"/>
      <c r="G131" s="880">
        <v>0.12</v>
      </c>
      <c r="H131" s="878" t="s">
        <v>121</v>
      </c>
      <c r="I131" s="911" t="s">
        <v>29</v>
      </c>
      <c r="J131" s="903" t="s">
        <v>986</v>
      </c>
      <c r="K131" s="877"/>
      <c r="L131" s="911"/>
      <c r="M131" s="912"/>
    </row>
    <row r="132" spans="2:13" ht="20.100000000000001" customHeight="1">
      <c r="B132" s="417" t="s">
        <v>388</v>
      </c>
      <c r="C132" s="879" t="s">
        <v>1121</v>
      </c>
      <c r="D132" s="878" t="s">
        <v>115</v>
      </c>
      <c r="E132" s="665">
        <v>6.16</v>
      </c>
      <c r="F132" s="880"/>
      <c r="G132" s="880">
        <v>6.16</v>
      </c>
      <c r="H132" s="878" t="s">
        <v>25</v>
      </c>
      <c r="I132" s="877" t="s">
        <v>26</v>
      </c>
      <c r="J132" s="894" t="s">
        <v>529</v>
      </c>
      <c r="K132" s="877"/>
      <c r="L132" s="877"/>
      <c r="M132" s="401" t="s">
        <v>858</v>
      </c>
    </row>
    <row r="133" spans="2:13" ht="20.100000000000001" customHeight="1">
      <c r="B133" s="417" t="s">
        <v>390</v>
      </c>
      <c r="C133" s="879" t="s">
        <v>1122</v>
      </c>
      <c r="D133" s="878" t="s">
        <v>115</v>
      </c>
      <c r="E133" s="665">
        <v>16.12</v>
      </c>
      <c r="F133" s="880"/>
      <c r="G133" s="880">
        <v>16.12</v>
      </c>
      <c r="H133" s="878" t="s">
        <v>25</v>
      </c>
      <c r="I133" s="911" t="s">
        <v>1112</v>
      </c>
      <c r="J133" s="894" t="s">
        <v>529</v>
      </c>
      <c r="K133" s="877"/>
      <c r="L133" s="877"/>
      <c r="M133" s="912"/>
    </row>
    <row r="134" spans="2:13" ht="20.100000000000001" hidden="1" customHeight="1">
      <c r="B134" s="924"/>
      <c r="C134" s="919"/>
      <c r="D134" s="889" t="s">
        <v>115</v>
      </c>
      <c r="E134" s="871"/>
      <c r="F134" s="890"/>
      <c r="G134" s="890">
        <v>9.9700473740326991</v>
      </c>
      <c r="H134" s="889"/>
      <c r="I134" s="913" t="s">
        <v>26</v>
      </c>
      <c r="J134" s="895"/>
      <c r="K134" s="874"/>
      <c r="L134" s="874"/>
      <c r="M134" s="916"/>
    </row>
    <row r="135" spans="2:13" ht="20.100000000000001" hidden="1" customHeight="1">
      <c r="B135" s="924"/>
      <c r="C135" s="919"/>
      <c r="D135" s="889" t="s">
        <v>115</v>
      </c>
      <c r="E135" s="871"/>
      <c r="F135" s="890"/>
      <c r="G135" s="890">
        <f>G133-G134</f>
        <v>6.1499526259673019</v>
      </c>
      <c r="H135" s="889"/>
      <c r="I135" s="913" t="s">
        <v>29</v>
      </c>
      <c r="J135" s="895"/>
      <c r="K135" s="874"/>
      <c r="L135" s="874"/>
      <c r="M135" s="916"/>
    </row>
    <row r="136" spans="2:13" ht="20.100000000000001" customHeight="1">
      <c r="B136" s="878">
        <v>4</v>
      </c>
      <c r="C136" s="851" t="s">
        <v>1123</v>
      </c>
      <c r="D136" s="878" t="s">
        <v>115</v>
      </c>
      <c r="E136" s="665">
        <v>1</v>
      </c>
      <c r="F136" s="880"/>
      <c r="G136" s="880">
        <v>1</v>
      </c>
      <c r="H136" s="878" t="s">
        <v>25</v>
      </c>
      <c r="I136" s="877" t="s">
        <v>26</v>
      </c>
      <c r="J136" s="894" t="s">
        <v>529</v>
      </c>
      <c r="K136" s="877"/>
      <c r="L136" s="877"/>
      <c r="M136" s="401" t="s">
        <v>1012</v>
      </c>
    </row>
    <row r="137" spans="2:13" ht="20.100000000000001" customHeight="1">
      <c r="B137" s="417" t="s">
        <v>1052</v>
      </c>
      <c r="C137" s="512" t="s">
        <v>44</v>
      </c>
      <c r="D137" s="415" t="s">
        <v>115</v>
      </c>
      <c r="E137" s="665">
        <v>2.4</v>
      </c>
      <c r="F137" s="513"/>
      <c r="G137" s="397">
        <v>2.4</v>
      </c>
      <c r="H137" s="389" t="s">
        <v>25</v>
      </c>
      <c r="I137" s="399" t="s">
        <v>45</v>
      </c>
      <c r="J137" s="904" t="s">
        <v>46</v>
      </c>
      <c r="K137" s="515" t="s">
        <v>47</v>
      </c>
      <c r="L137" s="516" t="s">
        <v>524</v>
      </c>
      <c r="M137" s="401" t="s">
        <v>398</v>
      </c>
    </row>
    <row r="138" spans="2:13" ht="20.100000000000001" customHeight="1">
      <c r="B138" s="417" t="s">
        <v>1053</v>
      </c>
      <c r="C138" s="517" t="s">
        <v>48</v>
      </c>
      <c r="D138" s="415" t="s">
        <v>115</v>
      </c>
      <c r="E138" s="665">
        <v>2.4</v>
      </c>
      <c r="F138" s="513"/>
      <c r="G138" s="397">
        <v>2.4</v>
      </c>
      <c r="H138" s="518" t="s">
        <v>25</v>
      </c>
      <c r="I138" s="399" t="s">
        <v>45</v>
      </c>
      <c r="J138" s="905" t="s">
        <v>49</v>
      </c>
      <c r="K138" s="515" t="s">
        <v>47</v>
      </c>
      <c r="L138" s="516" t="s">
        <v>524</v>
      </c>
      <c r="M138" s="401" t="s">
        <v>398</v>
      </c>
    </row>
    <row r="139" spans="2:13" ht="20.100000000000001" customHeight="1">
      <c r="B139" s="878">
        <v>7</v>
      </c>
      <c r="C139" s="877" t="s">
        <v>1043</v>
      </c>
      <c r="D139" s="415" t="s">
        <v>115</v>
      </c>
      <c r="E139" s="665">
        <v>1.2</v>
      </c>
      <c r="F139" s="880"/>
      <c r="G139" s="880">
        <v>1.2</v>
      </c>
      <c r="H139" s="518" t="s">
        <v>25</v>
      </c>
      <c r="I139" s="877" t="s">
        <v>31</v>
      </c>
      <c r="J139" s="911" t="s">
        <v>529</v>
      </c>
      <c r="K139" s="877"/>
      <c r="L139" s="877"/>
      <c r="M139" s="912"/>
    </row>
    <row r="140" spans="2:13" ht="20.100000000000001" customHeight="1">
      <c r="B140" s="878">
        <v>8</v>
      </c>
      <c r="C140" s="877" t="s">
        <v>42</v>
      </c>
      <c r="D140" s="415" t="s">
        <v>115</v>
      </c>
      <c r="E140" s="665">
        <v>8.7599999999999997E-2</v>
      </c>
      <c r="F140" s="880"/>
      <c r="G140" s="880">
        <v>8.7599999999999997E-2</v>
      </c>
      <c r="H140" s="518" t="s">
        <v>25</v>
      </c>
      <c r="I140" s="877" t="s">
        <v>31</v>
      </c>
      <c r="J140" s="911" t="s">
        <v>1092</v>
      </c>
      <c r="K140" s="877"/>
      <c r="L140" s="877"/>
      <c r="M140" s="912"/>
    </row>
    <row r="141" spans="2:13" ht="20.100000000000001" customHeight="1">
      <c r="B141" s="878">
        <v>9</v>
      </c>
      <c r="C141" s="877" t="s">
        <v>1095</v>
      </c>
      <c r="D141" s="415" t="s">
        <v>115</v>
      </c>
      <c r="E141" s="665">
        <v>0.5</v>
      </c>
      <c r="F141" s="880"/>
      <c r="G141" s="880">
        <v>0.5</v>
      </c>
      <c r="H141" s="518"/>
      <c r="I141" s="877" t="s">
        <v>28</v>
      </c>
      <c r="J141" s="911"/>
      <c r="K141" s="877"/>
      <c r="L141" s="877"/>
      <c r="M141" s="912"/>
    </row>
    <row r="142" spans="2:13" ht="20.100000000000001" customHeight="1">
      <c r="B142" s="878">
        <v>10</v>
      </c>
      <c r="C142" s="877" t="s">
        <v>1096</v>
      </c>
      <c r="D142" s="415" t="s">
        <v>115</v>
      </c>
      <c r="E142" s="665">
        <v>0.2</v>
      </c>
      <c r="F142" s="880"/>
      <c r="G142" s="880">
        <v>0.2</v>
      </c>
      <c r="H142" s="518"/>
      <c r="I142" s="877" t="s">
        <v>28</v>
      </c>
      <c r="J142" s="911"/>
      <c r="K142" s="877"/>
      <c r="L142" s="877"/>
      <c r="M142" s="912"/>
    </row>
    <row r="143" spans="2:13" ht="20.100000000000001" customHeight="1">
      <c r="B143" s="878">
        <v>11</v>
      </c>
      <c r="C143" s="877" t="s">
        <v>1097</v>
      </c>
      <c r="D143" s="415" t="s">
        <v>115</v>
      </c>
      <c r="E143" s="665">
        <v>0.2</v>
      </c>
      <c r="F143" s="880"/>
      <c r="G143" s="880">
        <v>0.2</v>
      </c>
      <c r="H143" s="518"/>
      <c r="I143" s="877" t="s">
        <v>28</v>
      </c>
      <c r="J143" s="911"/>
      <c r="K143" s="877"/>
      <c r="L143" s="877"/>
      <c r="M143" s="912"/>
    </row>
    <row r="144" spans="2:13" ht="66" customHeight="1">
      <c r="B144" s="417" t="s">
        <v>1054</v>
      </c>
      <c r="C144" s="911" t="s">
        <v>1099</v>
      </c>
      <c r="D144" s="415" t="s">
        <v>115</v>
      </c>
      <c r="E144" s="665">
        <v>3.0625</v>
      </c>
      <c r="F144" s="880">
        <f>(993+980+4152)*5/10000</f>
        <v>3.0625</v>
      </c>
      <c r="G144" s="880"/>
      <c r="H144" s="518"/>
      <c r="I144" s="877" t="s">
        <v>27</v>
      </c>
      <c r="J144" s="911"/>
      <c r="K144" s="877"/>
      <c r="L144" s="877"/>
      <c r="M144" s="912"/>
    </row>
    <row r="145" spans="2:13" ht="50.25" customHeight="1">
      <c r="B145" s="417" t="s">
        <v>1055</v>
      </c>
      <c r="C145" s="911" t="s">
        <v>1100</v>
      </c>
      <c r="D145" s="415" t="s">
        <v>115</v>
      </c>
      <c r="E145" s="665">
        <v>0.58399999999999996</v>
      </c>
      <c r="F145" s="880">
        <f>(535+633)*5/10000</f>
        <v>0.58399999999999996</v>
      </c>
      <c r="G145" s="880"/>
      <c r="H145" s="518"/>
      <c r="I145" s="877" t="s">
        <v>27</v>
      </c>
      <c r="J145" s="911"/>
      <c r="K145" s="877"/>
      <c r="L145" s="877"/>
      <c r="M145" s="912"/>
    </row>
    <row r="146" spans="2:13" ht="62.25" customHeight="1">
      <c r="B146" s="878">
        <v>12</v>
      </c>
      <c r="C146" s="911" t="s">
        <v>1101</v>
      </c>
      <c r="D146" s="415" t="s">
        <v>115</v>
      </c>
      <c r="E146" s="665">
        <v>0.53700000000000003</v>
      </c>
      <c r="F146" s="880">
        <f>(92+707+275)*5/10000</f>
        <v>0.53700000000000003</v>
      </c>
      <c r="G146" s="880"/>
      <c r="H146" s="518"/>
      <c r="I146" s="877" t="s">
        <v>27</v>
      </c>
      <c r="J146" s="911"/>
      <c r="K146" s="877"/>
      <c r="L146" s="877"/>
      <c r="M146" s="912"/>
    </row>
    <row r="147" spans="2:13" ht="47.25" customHeight="1">
      <c r="B147" s="878">
        <v>13</v>
      </c>
      <c r="C147" s="911" t="s">
        <v>1102</v>
      </c>
      <c r="D147" s="415" t="s">
        <v>115</v>
      </c>
      <c r="E147" s="665">
        <v>0.95599999999999996</v>
      </c>
      <c r="F147" s="880">
        <f>(755+1157)*5/10000</f>
        <v>0.95599999999999996</v>
      </c>
      <c r="G147" s="880"/>
      <c r="H147" s="518"/>
      <c r="I147" s="877" t="s">
        <v>27</v>
      </c>
      <c r="J147" s="911"/>
      <c r="K147" s="877"/>
      <c r="L147" s="877"/>
      <c r="M147" s="912"/>
    </row>
    <row r="148" spans="2:13" ht="45.75" customHeight="1">
      <c r="B148" s="878">
        <v>14</v>
      </c>
      <c r="C148" s="911" t="s">
        <v>1103</v>
      </c>
      <c r="D148" s="415" t="s">
        <v>115</v>
      </c>
      <c r="E148" s="665">
        <v>0.55000000000000004</v>
      </c>
      <c r="F148" s="880">
        <f>(957+143)*5/10000</f>
        <v>0.55000000000000004</v>
      </c>
      <c r="G148" s="880"/>
      <c r="H148" s="518"/>
      <c r="I148" s="877" t="s">
        <v>27</v>
      </c>
      <c r="J148" s="911"/>
      <c r="K148" s="877"/>
      <c r="L148" s="877"/>
      <c r="M148" s="912"/>
    </row>
    <row r="149" spans="2:13" s="921" customFormat="1" ht="23.25" customHeight="1">
      <c r="B149" s="1012" t="s">
        <v>1046</v>
      </c>
      <c r="C149" s="1013" t="s">
        <v>1044</v>
      </c>
      <c r="D149" s="1014" t="s">
        <v>115</v>
      </c>
      <c r="E149" s="1015">
        <v>1</v>
      </c>
      <c r="F149" s="1016"/>
      <c r="G149" s="1016">
        <v>1</v>
      </c>
      <c r="H149" s="1012"/>
      <c r="I149" s="1012" t="s">
        <v>28</v>
      </c>
      <c r="J149" s="920"/>
      <c r="K149" s="920"/>
      <c r="L149" s="920"/>
      <c r="M149" s="971"/>
    </row>
  </sheetData>
  <autoFilter ref="B4:O139"/>
  <mergeCells count="13">
    <mergeCell ref="K3:K4"/>
    <mergeCell ref="L3:L4"/>
    <mergeCell ref="M3:M4"/>
    <mergeCell ref="B1:M1"/>
    <mergeCell ref="B2:M2"/>
    <mergeCell ref="B3:B4"/>
    <mergeCell ref="C3:C4"/>
    <mergeCell ref="D3:D4"/>
    <mergeCell ref="E3:E4"/>
    <mergeCell ref="F3:F4"/>
    <mergeCell ref="G3:H4"/>
    <mergeCell ref="I3:I4"/>
    <mergeCell ref="J3:J4"/>
  </mergeCells>
  <pageMargins left="0.9055118110236221" right="0.70866141732283472" top="0.55118110236220474" bottom="0.55118110236220474" header="0.31496062992125984" footer="0.31496062992125984"/>
  <pageSetup paperSize="9" scale="68" fitToHeight="0" orientation="portrait" r:id="rId1"/>
  <headerFooter>
    <oddFooter xml:space="preserve">&amp;R&amp;P+15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workbookViewId="0">
      <selection activeCell="F20" sqref="F20"/>
    </sheetView>
  </sheetViews>
  <sheetFormatPr defaultRowHeight="15.75"/>
  <cols>
    <col min="1" max="1" width="2" customWidth="1"/>
    <col min="2" max="2" width="15.25" customWidth="1"/>
    <col min="3" max="3" width="17.25" customWidth="1"/>
    <col min="6" max="6" width="47.5" customWidth="1"/>
    <col min="258" max="258" width="15.25" customWidth="1"/>
    <col min="259" max="259" width="17.25" customWidth="1"/>
    <col min="262" max="262" width="47.5" customWidth="1"/>
    <col min="514" max="514" width="15.25" customWidth="1"/>
    <col min="515" max="515" width="17.25" customWidth="1"/>
    <col min="518" max="518" width="47.5" customWidth="1"/>
    <col min="770" max="770" width="15.25" customWidth="1"/>
    <col min="771" max="771" width="17.25" customWidth="1"/>
    <col min="774" max="774" width="47.5" customWidth="1"/>
    <col min="1026" max="1026" width="15.25" customWidth="1"/>
    <col min="1027" max="1027" width="17.25" customWidth="1"/>
    <col min="1030" max="1030" width="47.5" customWidth="1"/>
    <col min="1282" max="1282" width="15.25" customWidth="1"/>
    <col min="1283" max="1283" width="17.25" customWidth="1"/>
    <col min="1286" max="1286" width="47.5" customWidth="1"/>
    <col min="1538" max="1538" width="15.25" customWidth="1"/>
    <col min="1539" max="1539" width="17.25" customWidth="1"/>
    <col min="1542" max="1542" width="47.5" customWidth="1"/>
    <col min="1794" max="1794" width="15.25" customWidth="1"/>
    <col min="1795" max="1795" width="17.25" customWidth="1"/>
    <col min="1798" max="1798" width="47.5" customWidth="1"/>
    <col min="2050" max="2050" width="15.25" customWidth="1"/>
    <col min="2051" max="2051" width="17.25" customWidth="1"/>
    <col min="2054" max="2054" width="47.5" customWidth="1"/>
    <col min="2306" max="2306" width="15.25" customWidth="1"/>
    <col min="2307" max="2307" width="17.25" customWidth="1"/>
    <col min="2310" max="2310" width="47.5" customWidth="1"/>
    <col min="2562" max="2562" width="15.25" customWidth="1"/>
    <col min="2563" max="2563" width="17.25" customWidth="1"/>
    <col min="2566" max="2566" width="47.5" customWidth="1"/>
    <col min="2818" max="2818" width="15.25" customWidth="1"/>
    <col min="2819" max="2819" width="17.25" customWidth="1"/>
    <col min="2822" max="2822" width="47.5" customWidth="1"/>
    <col min="3074" max="3074" width="15.25" customWidth="1"/>
    <col min="3075" max="3075" width="17.25" customWidth="1"/>
    <col min="3078" max="3078" width="47.5" customWidth="1"/>
    <col min="3330" max="3330" width="15.25" customWidth="1"/>
    <col min="3331" max="3331" width="17.25" customWidth="1"/>
    <col min="3334" max="3334" width="47.5" customWidth="1"/>
    <col min="3586" max="3586" width="15.25" customWidth="1"/>
    <col min="3587" max="3587" width="17.25" customWidth="1"/>
    <col min="3590" max="3590" width="47.5" customWidth="1"/>
    <col min="3842" max="3842" width="15.25" customWidth="1"/>
    <col min="3843" max="3843" width="17.25" customWidth="1"/>
    <col min="3846" max="3846" width="47.5" customWidth="1"/>
    <col min="4098" max="4098" width="15.25" customWidth="1"/>
    <col min="4099" max="4099" width="17.25" customWidth="1"/>
    <col min="4102" max="4102" width="47.5" customWidth="1"/>
    <col min="4354" max="4354" width="15.25" customWidth="1"/>
    <col min="4355" max="4355" width="17.25" customWidth="1"/>
    <col min="4358" max="4358" width="47.5" customWidth="1"/>
    <col min="4610" max="4610" width="15.25" customWidth="1"/>
    <col min="4611" max="4611" width="17.25" customWidth="1"/>
    <col min="4614" max="4614" width="47.5" customWidth="1"/>
    <col min="4866" max="4866" width="15.25" customWidth="1"/>
    <col min="4867" max="4867" width="17.25" customWidth="1"/>
    <col min="4870" max="4870" width="47.5" customWidth="1"/>
    <col min="5122" max="5122" width="15.25" customWidth="1"/>
    <col min="5123" max="5123" width="17.25" customWidth="1"/>
    <col min="5126" max="5126" width="47.5" customWidth="1"/>
    <col min="5378" max="5378" width="15.25" customWidth="1"/>
    <col min="5379" max="5379" width="17.25" customWidth="1"/>
    <col min="5382" max="5382" width="47.5" customWidth="1"/>
    <col min="5634" max="5634" width="15.25" customWidth="1"/>
    <col min="5635" max="5635" width="17.25" customWidth="1"/>
    <col min="5638" max="5638" width="47.5" customWidth="1"/>
    <col min="5890" max="5890" width="15.25" customWidth="1"/>
    <col min="5891" max="5891" width="17.25" customWidth="1"/>
    <col min="5894" max="5894" width="47.5" customWidth="1"/>
    <col min="6146" max="6146" width="15.25" customWidth="1"/>
    <col min="6147" max="6147" width="17.25" customWidth="1"/>
    <col min="6150" max="6150" width="47.5" customWidth="1"/>
    <col min="6402" max="6402" width="15.25" customWidth="1"/>
    <col min="6403" max="6403" width="17.25" customWidth="1"/>
    <col min="6406" max="6406" width="47.5" customWidth="1"/>
    <col min="6658" max="6658" width="15.25" customWidth="1"/>
    <col min="6659" max="6659" width="17.25" customWidth="1"/>
    <col min="6662" max="6662" width="47.5" customWidth="1"/>
    <col min="6914" max="6914" width="15.25" customWidth="1"/>
    <col min="6915" max="6915" width="17.25" customWidth="1"/>
    <col min="6918" max="6918" width="47.5" customWidth="1"/>
    <col min="7170" max="7170" width="15.25" customWidth="1"/>
    <col min="7171" max="7171" width="17.25" customWidth="1"/>
    <col min="7174" max="7174" width="47.5" customWidth="1"/>
    <col min="7426" max="7426" width="15.25" customWidth="1"/>
    <col min="7427" max="7427" width="17.25" customWidth="1"/>
    <col min="7430" max="7430" width="47.5" customWidth="1"/>
    <col min="7682" max="7682" width="15.25" customWidth="1"/>
    <col min="7683" max="7683" width="17.25" customWidth="1"/>
    <col min="7686" max="7686" width="47.5" customWidth="1"/>
    <col min="7938" max="7938" width="15.25" customWidth="1"/>
    <col min="7939" max="7939" width="17.25" customWidth="1"/>
    <col min="7942" max="7942" width="47.5" customWidth="1"/>
    <col min="8194" max="8194" width="15.25" customWidth="1"/>
    <col min="8195" max="8195" width="17.25" customWidth="1"/>
    <col min="8198" max="8198" width="47.5" customWidth="1"/>
    <col min="8450" max="8450" width="15.25" customWidth="1"/>
    <col min="8451" max="8451" width="17.25" customWidth="1"/>
    <col min="8454" max="8454" width="47.5" customWidth="1"/>
    <col min="8706" max="8706" width="15.25" customWidth="1"/>
    <col min="8707" max="8707" width="17.25" customWidth="1"/>
    <col min="8710" max="8710" width="47.5" customWidth="1"/>
    <col min="8962" max="8962" width="15.25" customWidth="1"/>
    <col min="8963" max="8963" width="17.25" customWidth="1"/>
    <col min="8966" max="8966" width="47.5" customWidth="1"/>
    <col min="9218" max="9218" width="15.25" customWidth="1"/>
    <col min="9219" max="9219" width="17.25" customWidth="1"/>
    <col min="9222" max="9222" width="47.5" customWidth="1"/>
    <col min="9474" max="9474" width="15.25" customWidth="1"/>
    <col min="9475" max="9475" width="17.25" customWidth="1"/>
    <col min="9478" max="9478" width="47.5" customWidth="1"/>
    <col min="9730" max="9730" width="15.25" customWidth="1"/>
    <col min="9731" max="9731" width="17.25" customWidth="1"/>
    <col min="9734" max="9734" width="47.5" customWidth="1"/>
    <col min="9986" max="9986" width="15.25" customWidth="1"/>
    <col min="9987" max="9987" width="17.25" customWidth="1"/>
    <col min="9990" max="9990" width="47.5" customWidth="1"/>
    <col min="10242" max="10242" width="15.25" customWidth="1"/>
    <col min="10243" max="10243" width="17.25" customWidth="1"/>
    <col min="10246" max="10246" width="47.5" customWidth="1"/>
    <col min="10498" max="10498" width="15.25" customWidth="1"/>
    <col min="10499" max="10499" width="17.25" customWidth="1"/>
    <col min="10502" max="10502" width="47.5" customWidth="1"/>
    <col min="10754" max="10754" width="15.25" customWidth="1"/>
    <col min="10755" max="10755" width="17.25" customWidth="1"/>
    <col min="10758" max="10758" width="47.5" customWidth="1"/>
    <col min="11010" max="11010" width="15.25" customWidth="1"/>
    <col min="11011" max="11011" width="17.25" customWidth="1"/>
    <col min="11014" max="11014" width="47.5" customWidth="1"/>
    <col min="11266" max="11266" width="15.25" customWidth="1"/>
    <col min="11267" max="11267" width="17.25" customWidth="1"/>
    <col min="11270" max="11270" width="47.5" customWidth="1"/>
    <col min="11522" max="11522" width="15.25" customWidth="1"/>
    <col min="11523" max="11523" width="17.25" customWidth="1"/>
    <col min="11526" max="11526" width="47.5" customWidth="1"/>
    <col min="11778" max="11778" width="15.25" customWidth="1"/>
    <col min="11779" max="11779" width="17.25" customWidth="1"/>
    <col min="11782" max="11782" width="47.5" customWidth="1"/>
    <col min="12034" max="12034" width="15.25" customWidth="1"/>
    <col min="12035" max="12035" width="17.25" customWidth="1"/>
    <col min="12038" max="12038" width="47.5" customWidth="1"/>
    <col min="12290" max="12290" width="15.25" customWidth="1"/>
    <col min="12291" max="12291" width="17.25" customWidth="1"/>
    <col min="12294" max="12294" width="47.5" customWidth="1"/>
    <col min="12546" max="12546" width="15.25" customWidth="1"/>
    <col min="12547" max="12547" width="17.25" customWidth="1"/>
    <col min="12550" max="12550" width="47.5" customWidth="1"/>
    <col min="12802" max="12802" width="15.25" customWidth="1"/>
    <col min="12803" max="12803" width="17.25" customWidth="1"/>
    <col min="12806" max="12806" width="47.5" customWidth="1"/>
    <col min="13058" max="13058" width="15.25" customWidth="1"/>
    <col min="13059" max="13059" width="17.25" customWidth="1"/>
    <col min="13062" max="13062" width="47.5" customWidth="1"/>
    <col min="13314" max="13314" width="15.25" customWidth="1"/>
    <col min="13315" max="13315" width="17.25" customWidth="1"/>
    <col min="13318" max="13318" width="47.5" customWidth="1"/>
    <col min="13570" max="13570" width="15.25" customWidth="1"/>
    <col min="13571" max="13571" width="17.25" customWidth="1"/>
    <col min="13574" max="13574" width="47.5" customWidth="1"/>
    <col min="13826" max="13826" width="15.25" customWidth="1"/>
    <col min="13827" max="13827" width="17.25" customWidth="1"/>
    <col min="13830" max="13830" width="47.5" customWidth="1"/>
    <col min="14082" max="14082" width="15.25" customWidth="1"/>
    <col min="14083" max="14083" width="17.25" customWidth="1"/>
    <col min="14086" max="14086" width="47.5" customWidth="1"/>
    <col min="14338" max="14338" width="15.25" customWidth="1"/>
    <col min="14339" max="14339" width="17.25" customWidth="1"/>
    <col min="14342" max="14342" width="47.5" customWidth="1"/>
    <col min="14594" max="14594" width="15.25" customWidth="1"/>
    <col min="14595" max="14595" width="17.25" customWidth="1"/>
    <col min="14598" max="14598" width="47.5" customWidth="1"/>
    <col min="14850" max="14850" width="15.25" customWidth="1"/>
    <col min="14851" max="14851" width="17.25" customWidth="1"/>
    <col min="14854" max="14854" width="47.5" customWidth="1"/>
    <col min="15106" max="15106" width="15.25" customWidth="1"/>
    <col min="15107" max="15107" width="17.25" customWidth="1"/>
    <col min="15110" max="15110" width="47.5" customWidth="1"/>
    <col min="15362" max="15362" width="15.25" customWidth="1"/>
    <col min="15363" max="15363" width="17.25" customWidth="1"/>
    <col min="15366" max="15366" width="47.5" customWidth="1"/>
    <col min="15618" max="15618" width="15.25" customWidth="1"/>
    <col min="15619" max="15619" width="17.25" customWidth="1"/>
    <col min="15622" max="15622" width="47.5" customWidth="1"/>
    <col min="15874" max="15874" width="15.25" customWidth="1"/>
    <col min="15875" max="15875" width="17.25" customWidth="1"/>
    <col min="15878" max="15878" width="47.5" customWidth="1"/>
    <col min="16130" max="16130" width="15.25" customWidth="1"/>
    <col min="16131" max="16131" width="17.25" customWidth="1"/>
    <col min="16134" max="16134" width="47.5" customWidth="1"/>
  </cols>
  <sheetData>
    <row r="1" spans="1:6" ht="42" customHeight="1" thickTop="1">
      <c r="A1" s="1041"/>
      <c r="B1" s="1042"/>
      <c r="C1" s="1042"/>
      <c r="D1" s="1042"/>
      <c r="E1" s="1042"/>
      <c r="F1" s="1043"/>
    </row>
    <row r="2" spans="1:6" ht="16.5">
      <c r="A2" s="1044"/>
      <c r="B2" s="1045"/>
      <c r="C2" s="1045"/>
      <c r="D2" s="1045"/>
      <c r="E2" s="1045"/>
      <c r="F2" s="1046"/>
    </row>
    <row r="3" spans="1:6">
      <c r="A3" s="12"/>
      <c r="B3" s="13"/>
      <c r="C3" s="13"/>
      <c r="D3" s="13"/>
      <c r="E3" s="13"/>
      <c r="F3" s="14"/>
    </row>
    <row r="4" spans="1:6">
      <c r="A4" s="12"/>
      <c r="B4" s="13"/>
      <c r="C4" s="13"/>
      <c r="D4" s="13"/>
      <c r="E4" s="13"/>
      <c r="F4" s="14"/>
    </row>
    <row r="5" spans="1:6">
      <c r="A5" s="12"/>
      <c r="B5" s="13"/>
      <c r="C5" s="13"/>
      <c r="D5" s="13"/>
      <c r="E5" s="13"/>
      <c r="F5" s="14"/>
    </row>
    <row r="6" spans="1:6">
      <c r="A6" s="12"/>
      <c r="B6" s="13"/>
      <c r="C6" s="13"/>
      <c r="D6" s="13"/>
      <c r="E6" s="13"/>
      <c r="F6" s="14"/>
    </row>
    <row r="7" spans="1:6">
      <c r="A7" s="12"/>
      <c r="B7" s="13"/>
      <c r="C7" s="13"/>
      <c r="D7" s="13"/>
      <c r="E7" s="13"/>
      <c r="F7" s="14"/>
    </row>
    <row r="8" spans="1:6">
      <c r="A8" s="12"/>
      <c r="B8" s="13"/>
      <c r="C8" s="13"/>
      <c r="D8" s="13"/>
      <c r="E8" s="13"/>
      <c r="F8" s="14"/>
    </row>
    <row r="9" spans="1:6">
      <c r="A9" s="12"/>
      <c r="B9" s="13"/>
      <c r="C9" s="13"/>
      <c r="D9" s="13"/>
      <c r="E9" s="13"/>
      <c r="F9" s="14"/>
    </row>
    <row r="10" spans="1:6">
      <c r="A10" s="12"/>
      <c r="B10" s="13"/>
      <c r="C10" s="13"/>
      <c r="D10" s="13"/>
      <c r="E10" s="13"/>
      <c r="F10" s="14"/>
    </row>
    <row r="11" spans="1:6">
      <c r="A11" s="12"/>
      <c r="B11" s="13"/>
      <c r="C11" s="13"/>
      <c r="D11" s="13"/>
      <c r="E11" s="13"/>
      <c r="F11" s="14"/>
    </row>
    <row r="12" spans="1:6">
      <c r="A12" s="12"/>
      <c r="B12" s="13"/>
      <c r="C12" s="13"/>
      <c r="D12" s="13"/>
      <c r="E12" s="13"/>
      <c r="F12" s="14"/>
    </row>
    <row r="13" spans="1:6" ht="24.95" customHeight="1">
      <c r="A13" s="1050"/>
      <c r="B13" s="1051"/>
      <c r="C13" s="1051"/>
      <c r="D13" s="1051"/>
      <c r="E13" s="1051"/>
      <c r="F13" s="1052"/>
    </row>
    <row r="14" spans="1:6" ht="24.95" customHeight="1">
      <c r="A14" s="1050"/>
      <c r="B14" s="1051"/>
      <c r="C14" s="1051"/>
      <c r="D14" s="1051"/>
      <c r="E14" s="1051"/>
      <c r="F14" s="1052"/>
    </row>
    <row r="15" spans="1:6" ht="90.75" customHeight="1">
      <c r="A15" s="1122" t="s">
        <v>526</v>
      </c>
      <c r="B15" s="1123"/>
      <c r="C15" s="1123"/>
      <c r="D15" s="1123"/>
      <c r="E15" s="1123"/>
      <c r="F15" s="1124"/>
    </row>
    <row r="16" spans="1:6" ht="32.1" customHeight="1">
      <c r="A16" s="12"/>
      <c r="B16" s="250" t="s">
        <v>1137</v>
      </c>
      <c r="C16" s="13"/>
      <c r="D16" s="13"/>
      <c r="E16" s="13"/>
      <c r="F16" s="14"/>
    </row>
    <row r="17" spans="1:6" ht="32.1" customHeight="1">
      <c r="A17" s="12"/>
      <c r="B17" s="250" t="s">
        <v>1138</v>
      </c>
      <c r="C17" s="13"/>
      <c r="D17" s="13"/>
      <c r="E17" s="13"/>
      <c r="F17" s="14"/>
    </row>
    <row r="18" spans="1:6" ht="32.1" customHeight="1">
      <c r="A18" s="23"/>
      <c r="B18" s="251" t="s">
        <v>1139</v>
      </c>
      <c r="C18" s="25"/>
      <c r="D18" s="25"/>
      <c r="E18" s="25"/>
      <c r="F18" s="26"/>
    </row>
    <row r="19" spans="1:6" ht="32.1" customHeight="1">
      <c r="A19" s="23"/>
      <c r="B19" s="251" t="s">
        <v>1140</v>
      </c>
      <c r="C19" s="24"/>
      <c r="D19" s="24"/>
      <c r="E19" s="24"/>
      <c r="F19" s="27"/>
    </row>
    <row r="20" spans="1:6" ht="33" customHeight="1">
      <c r="A20" s="23"/>
      <c r="B20" s="251" t="s">
        <v>1141</v>
      </c>
      <c r="C20" s="24"/>
      <c r="D20" s="24"/>
      <c r="E20" s="24"/>
      <c r="F20" s="27"/>
    </row>
    <row r="21" spans="1:6" ht="32.1" customHeight="1">
      <c r="A21" s="23"/>
      <c r="B21" s="24"/>
      <c r="C21" s="24"/>
      <c r="D21" s="24"/>
      <c r="E21" s="24"/>
      <c r="F21" s="27"/>
    </row>
    <row r="22" spans="1:6">
      <c r="A22" s="23"/>
      <c r="B22" s="24"/>
      <c r="C22" s="24"/>
      <c r="D22" s="24"/>
      <c r="E22" s="24"/>
      <c r="F22" s="27"/>
    </row>
    <row r="23" spans="1:6">
      <c r="A23" s="23"/>
      <c r="B23" s="24"/>
      <c r="C23" s="24"/>
      <c r="D23" s="24"/>
      <c r="E23" s="24"/>
      <c r="F23" s="27"/>
    </row>
    <row r="24" spans="1:6">
      <c r="A24" s="23"/>
      <c r="B24" s="24"/>
      <c r="C24" s="24"/>
      <c r="D24" s="24"/>
      <c r="E24" s="24"/>
      <c r="F24" s="27"/>
    </row>
    <row r="25" spans="1:6">
      <c r="A25" s="23"/>
      <c r="B25" s="24"/>
      <c r="C25" s="24"/>
      <c r="D25" s="24"/>
      <c r="E25" s="24"/>
      <c r="F25" s="27"/>
    </row>
    <row r="26" spans="1:6">
      <c r="A26" s="23"/>
      <c r="B26" s="24"/>
      <c r="C26" s="24"/>
      <c r="D26" s="24"/>
      <c r="E26" s="24"/>
      <c r="F26" s="27"/>
    </row>
    <row r="27" spans="1:6">
      <c r="A27" s="23"/>
      <c r="B27" s="24"/>
      <c r="C27" s="24"/>
      <c r="D27" s="24"/>
      <c r="E27" s="24"/>
      <c r="F27" s="27"/>
    </row>
    <row r="28" spans="1:6">
      <c r="A28" s="23"/>
      <c r="B28" s="24"/>
      <c r="C28" s="24"/>
      <c r="D28" s="24"/>
      <c r="E28" s="24"/>
      <c r="F28" s="27"/>
    </row>
    <row r="29" spans="1:6">
      <c r="A29" s="23"/>
      <c r="B29" s="24"/>
      <c r="C29" s="24"/>
      <c r="D29" s="24"/>
      <c r="E29" s="24"/>
      <c r="F29" s="27"/>
    </row>
    <row r="30" spans="1:6">
      <c r="A30" s="23"/>
      <c r="B30" s="24"/>
      <c r="C30" s="24"/>
      <c r="D30" s="24"/>
      <c r="E30" s="24"/>
      <c r="F30" s="27"/>
    </row>
    <row r="31" spans="1:6">
      <c r="A31" s="23"/>
      <c r="B31" s="24"/>
      <c r="C31" s="24"/>
      <c r="D31" s="24"/>
      <c r="E31" s="24"/>
      <c r="F31" s="27"/>
    </row>
    <row r="32" spans="1:6">
      <c r="A32" s="23"/>
      <c r="B32" s="24"/>
      <c r="C32" s="24"/>
      <c r="D32" s="24"/>
      <c r="E32" s="24"/>
      <c r="F32" s="27"/>
    </row>
    <row r="33" spans="1:6">
      <c r="A33" s="23"/>
      <c r="B33" s="24"/>
      <c r="C33" s="24"/>
      <c r="D33" s="24"/>
      <c r="E33" s="24"/>
      <c r="F33" s="27"/>
    </row>
    <row r="34" spans="1:6">
      <c r="A34" s="23"/>
      <c r="B34" s="24"/>
      <c r="C34" s="24"/>
      <c r="D34" s="24"/>
      <c r="E34" s="24"/>
      <c r="F34" s="27"/>
    </row>
    <row r="35" spans="1:6" ht="57.75" customHeight="1">
      <c r="A35" s="23"/>
      <c r="B35" s="24"/>
      <c r="C35" s="24"/>
      <c r="D35" s="24"/>
      <c r="E35" s="24"/>
      <c r="F35" s="27"/>
    </row>
    <row r="36" spans="1:6">
      <c r="A36" s="23"/>
      <c r="B36" s="24"/>
      <c r="C36" s="24"/>
      <c r="D36" s="24"/>
      <c r="E36" s="24"/>
      <c r="F36" s="27"/>
    </row>
    <row r="37" spans="1:6">
      <c r="A37" s="23"/>
      <c r="B37" s="24"/>
      <c r="C37" s="24"/>
      <c r="D37" s="24"/>
      <c r="E37" s="24"/>
      <c r="F37" s="27"/>
    </row>
    <row r="38" spans="1:6">
      <c r="A38" s="23"/>
      <c r="B38" s="24"/>
      <c r="C38" s="24"/>
      <c r="D38" s="24"/>
      <c r="E38" s="24"/>
      <c r="F38" s="27"/>
    </row>
    <row r="39" spans="1:6">
      <c r="A39" s="23"/>
      <c r="B39" s="24"/>
      <c r="C39" s="24"/>
      <c r="D39" s="24"/>
      <c r="E39" s="24"/>
      <c r="F39" s="27"/>
    </row>
    <row r="40" spans="1:6">
      <c r="A40" s="23"/>
      <c r="B40" s="24"/>
      <c r="C40" s="24"/>
      <c r="D40" s="24"/>
      <c r="E40" s="24"/>
      <c r="F40" s="27"/>
    </row>
    <row r="41" spans="1:6">
      <c r="A41" s="23"/>
      <c r="B41" s="24"/>
      <c r="C41" s="24"/>
      <c r="D41" s="24"/>
      <c r="E41" s="24"/>
      <c r="F41" s="27"/>
    </row>
    <row r="42" spans="1:6">
      <c r="A42" s="23"/>
      <c r="B42" s="24"/>
      <c r="C42" s="24"/>
      <c r="D42" s="24"/>
      <c r="E42" s="24"/>
      <c r="F42" s="27"/>
    </row>
    <row r="43" spans="1:6">
      <c r="A43" s="12"/>
      <c r="B43" s="13"/>
      <c r="C43" s="13"/>
      <c r="D43" s="13"/>
      <c r="E43" s="13"/>
      <c r="F43" s="14"/>
    </row>
    <row r="44" spans="1:6" ht="16.5">
      <c r="A44" s="1044"/>
      <c r="B44" s="1045"/>
      <c r="C44" s="1045"/>
      <c r="D44" s="1045"/>
      <c r="E44" s="1045"/>
      <c r="F44" s="1046"/>
    </row>
    <row r="45" spans="1:6" ht="16.5" thickBot="1">
      <c r="A45" s="28"/>
      <c r="B45" s="29"/>
      <c r="C45" s="29"/>
      <c r="D45" s="29"/>
      <c r="E45" s="29"/>
      <c r="F45" s="30"/>
    </row>
    <row r="46" spans="1:6" ht="16.5" thickTop="1"/>
  </sheetData>
  <mergeCells count="6">
    <mergeCell ref="A44:F44"/>
    <mergeCell ref="A15:F15"/>
    <mergeCell ref="A1:F1"/>
    <mergeCell ref="A2:F2"/>
    <mergeCell ref="A13:F13"/>
    <mergeCell ref="A14:F14"/>
  </mergeCell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4"/>
  <sheetViews>
    <sheetView zoomScale="85" zoomScaleNormal="85" zoomScaleSheetLayoutView="85" workbookViewId="0">
      <pane ySplit="4" topLeftCell="A195" activePane="bottomLeft" state="frozen"/>
      <selection activeCell="W67" sqref="W67"/>
      <selection pane="bottomLeft" activeCell="C3" sqref="C3:C4"/>
    </sheetView>
  </sheetViews>
  <sheetFormatPr defaultRowHeight="15.75"/>
  <cols>
    <col min="1" max="1" width="6.625" style="237" customWidth="1"/>
    <col min="2" max="2" width="40" style="6" customWidth="1"/>
    <col min="3" max="3" width="8.375" style="236" customWidth="1"/>
    <col min="4" max="4" width="9.25" style="7" hidden="1" customWidth="1"/>
    <col min="5" max="5" width="8.125" style="7" hidden="1" customWidth="1"/>
    <col min="6" max="6" width="8" style="7" customWidth="1"/>
    <col min="7" max="7" width="11.25" style="1" hidden="1" customWidth="1"/>
    <col min="8" max="8" width="13.875" style="236" customWidth="1"/>
    <col min="9" max="9" width="24.5" style="2" hidden="1" customWidth="1"/>
    <col min="10" max="10" width="14.125" style="236" hidden="1" customWidth="1"/>
    <col min="11" max="11" width="17.5" style="236" hidden="1" customWidth="1"/>
    <col min="12" max="12" width="27.25" style="3" hidden="1" customWidth="1"/>
    <col min="13" max="13" width="22.75" style="2" hidden="1" customWidth="1"/>
    <col min="14" max="17" width="9" style="236"/>
    <col min="18" max="18" width="33.125" style="3" customWidth="1"/>
    <col min="19" max="19" width="4.5" style="2" hidden="1" customWidth="1"/>
    <col min="20" max="20" width="8" style="2" hidden="1" customWidth="1"/>
    <col min="21" max="22" width="9" style="2" hidden="1" customWidth="1"/>
    <col min="23" max="23" width="11.875" style="2" bestFit="1" customWidth="1"/>
    <col min="24" max="250" width="9" style="2"/>
    <col min="251" max="251" width="8.25" style="2" bestFit="1" customWidth="1"/>
    <col min="252" max="252" width="36.125" style="2" customWidth="1"/>
    <col min="253" max="253" width="0" style="2" hidden="1" customWidth="1"/>
    <col min="254" max="255" width="8.125" style="2" customWidth="1"/>
    <col min="256" max="256" width="8" style="2" customWidth="1"/>
    <col min="257" max="257" width="7.375" style="2" customWidth="1"/>
    <col min="258" max="258" width="13.875" style="2" customWidth="1"/>
    <col min="259" max="259" width="14.125" style="2" customWidth="1"/>
    <col min="260" max="260" width="10.875" style="2" customWidth="1"/>
    <col min="261" max="261" width="0" style="2" hidden="1" customWidth="1"/>
    <col min="262" max="262" width="13.75" style="2" customWidth="1"/>
    <col min="263" max="263" width="0" style="2" hidden="1" customWidth="1"/>
    <col min="264" max="264" width="23.125" style="2" customWidth="1"/>
    <col min="265" max="265" width="22.75" style="2" customWidth="1"/>
    <col min="266" max="266" width="96.5" style="2" customWidth="1"/>
    <col min="267" max="506" width="9" style="2"/>
    <col min="507" max="507" width="8.25" style="2" bestFit="1" customWidth="1"/>
    <col min="508" max="508" width="36.125" style="2" customWidth="1"/>
    <col min="509" max="509" width="0" style="2" hidden="1" customWidth="1"/>
    <col min="510" max="511" width="8.125" style="2" customWidth="1"/>
    <col min="512" max="512" width="8" style="2" customWidth="1"/>
    <col min="513" max="513" width="7.375" style="2" customWidth="1"/>
    <col min="514" max="514" width="13.875" style="2" customWidth="1"/>
    <col min="515" max="515" width="14.125" style="2" customWidth="1"/>
    <col min="516" max="516" width="10.875" style="2" customWidth="1"/>
    <col min="517" max="517" width="0" style="2" hidden="1" customWidth="1"/>
    <col min="518" max="518" width="13.75" style="2" customWidth="1"/>
    <col min="519" max="519" width="0" style="2" hidden="1" customWidth="1"/>
    <col min="520" max="520" width="23.125" style="2" customWidth="1"/>
    <col min="521" max="521" width="22.75" style="2" customWidth="1"/>
    <col min="522" max="522" width="96.5" style="2" customWidth="1"/>
    <col min="523" max="762" width="9" style="2"/>
    <col min="763" max="763" width="8.25" style="2" bestFit="1" customWidth="1"/>
    <col min="764" max="764" width="36.125" style="2" customWidth="1"/>
    <col min="765" max="765" width="0" style="2" hidden="1" customWidth="1"/>
    <col min="766" max="767" width="8.125" style="2" customWidth="1"/>
    <col min="768" max="768" width="8" style="2" customWidth="1"/>
    <col min="769" max="769" width="7.375" style="2" customWidth="1"/>
    <col min="770" max="770" width="13.875" style="2" customWidth="1"/>
    <col min="771" max="771" width="14.125" style="2" customWidth="1"/>
    <col min="772" max="772" width="10.875" style="2" customWidth="1"/>
    <col min="773" max="773" width="0" style="2" hidden="1" customWidth="1"/>
    <col min="774" max="774" width="13.75" style="2" customWidth="1"/>
    <col min="775" max="775" width="0" style="2" hidden="1" customWidth="1"/>
    <col min="776" max="776" width="23.125" style="2" customWidth="1"/>
    <col min="777" max="777" width="22.75" style="2" customWidth="1"/>
    <col min="778" max="778" width="96.5" style="2" customWidth="1"/>
    <col min="779" max="1018" width="9" style="2"/>
    <col min="1019" max="1019" width="8.25" style="2" bestFit="1" customWidth="1"/>
    <col min="1020" max="1020" width="36.125" style="2" customWidth="1"/>
    <col min="1021" max="1021" width="0" style="2" hidden="1" customWidth="1"/>
    <col min="1022" max="1023" width="8.125" style="2" customWidth="1"/>
    <col min="1024" max="1024" width="8" style="2" customWidth="1"/>
    <col min="1025" max="1025" width="7.375" style="2" customWidth="1"/>
    <col min="1026" max="1026" width="13.875" style="2" customWidth="1"/>
    <col min="1027" max="1027" width="14.125" style="2" customWidth="1"/>
    <col min="1028" max="1028" width="10.875" style="2" customWidth="1"/>
    <col min="1029" max="1029" width="0" style="2" hidden="1" customWidth="1"/>
    <col min="1030" max="1030" width="13.75" style="2" customWidth="1"/>
    <col min="1031" max="1031" width="0" style="2" hidden="1" customWidth="1"/>
    <col min="1032" max="1032" width="23.125" style="2" customWidth="1"/>
    <col min="1033" max="1033" width="22.75" style="2" customWidth="1"/>
    <col min="1034" max="1034" width="96.5" style="2" customWidth="1"/>
    <col min="1035" max="1274" width="9" style="2"/>
    <col min="1275" max="1275" width="8.25" style="2" bestFit="1" customWidth="1"/>
    <col min="1276" max="1276" width="36.125" style="2" customWidth="1"/>
    <col min="1277" max="1277" width="0" style="2" hidden="1" customWidth="1"/>
    <col min="1278" max="1279" width="8.125" style="2" customWidth="1"/>
    <col min="1280" max="1280" width="8" style="2" customWidth="1"/>
    <col min="1281" max="1281" width="7.375" style="2" customWidth="1"/>
    <col min="1282" max="1282" width="13.875" style="2" customWidth="1"/>
    <col min="1283" max="1283" width="14.125" style="2" customWidth="1"/>
    <col min="1284" max="1284" width="10.875" style="2" customWidth="1"/>
    <col min="1285" max="1285" width="0" style="2" hidden="1" customWidth="1"/>
    <col min="1286" max="1286" width="13.75" style="2" customWidth="1"/>
    <col min="1287" max="1287" width="0" style="2" hidden="1" customWidth="1"/>
    <col min="1288" max="1288" width="23.125" style="2" customWidth="1"/>
    <col min="1289" max="1289" width="22.75" style="2" customWidth="1"/>
    <col min="1290" max="1290" width="96.5" style="2" customWidth="1"/>
    <col min="1291" max="1530" width="9" style="2"/>
    <col min="1531" max="1531" width="8.25" style="2" bestFit="1" customWidth="1"/>
    <col min="1532" max="1532" width="36.125" style="2" customWidth="1"/>
    <col min="1533" max="1533" width="0" style="2" hidden="1" customWidth="1"/>
    <col min="1534" max="1535" width="8.125" style="2" customWidth="1"/>
    <col min="1536" max="1536" width="8" style="2" customWidth="1"/>
    <col min="1537" max="1537" width="7.375" style="2" customWidth="1"/>
    <col min="1538" max="1538" width="13.875" style="2" customWidth="1"/>
    <col min="1539" max="1539" width="14.125" style="2" customWidth="1"/>
    <col min="1540" max="1540" width="10.875" style="2" customWidth="1"/>
    <col min="1541" max="1541" width="0" style="2" hidden="1" customWidth="1"/>
    <col min="1542" max="1542" width="13.75" style="2" customWidth="1"/>
    <col min="1543" max="1543" width="0" style="2" hidden="1" customWidth="1"/>
    <col min="1544" max="1544" width="23.125" style="2" customWidth="1"/>
    <col min="1545" max="1545" width="22.75" style="2" customWidth="1"/>
    <col min="1546" max="1546" width="96.5" style="2" customWidth="1"/>
    <col min="1547" max="1786" width="9" style="2"/>
    <col min="1787" max="1787" width="8.25" style="2" bestFit="1" customWidth="1"/>
    <col min="1788" max="1788" width="36.125" style="2" customWidth="1"/>
    <col min="1789" max="1789" width="0" style="2" hidden="1" customWidth="1"/>
    <col min="1790" max="1791" width="8.125" style="2" customWidth="1"/>
    <col min="1792" max="1792" width="8" style="2" customWidth="1"/>
    <col min="1793" max="1793" width="7.375" style="2" customWidth="1"/>
    <col min="1794" max="1794" width="13.875" style="2" customWidth="1"/>
    <col min="1795" max="1795" width="14.125" style="2" customWidth="1"/>
    <col min="1796" max="1796" width="10.875" style="2" customWidth="1"/>
    <col min="1797" max="1797" width="0" style="2" hidden="1" customWidth="1"/>
    <col min="1798" max="1798" width="13.75" style="2" customWidth="1"/>
    <col min="1799" max="1799" width="0" style="2" hidden="1" customWidth="1"/>
    <col min="1800" max="1800" width="23.125" style="2" customWidth="1"/>
    <col min="1801" max="1801" width="22.75" style="2" customWidth="1"/>
    <col min="1802" max="1802" width="96.5" style="2" customWidth="1"/>
    <col min="1803" max="2042" width="9" style="2"/>
    <col min="2043" max="2043" width="8.25" style="2" bestFit="1" customWidth="1"/>
    <col min="2044" max="2044" width="36.125" style="2" customWidth="1"/>
    <col min="2045" max="2045" width="0" style="2" hidden="1" customWidth="1"/>
    <col min="2046" max="2047" width="8.125" style="2" customWidth="1"/>
    <col min="2048" max="2048" width="8" style="2" customWidth="1"/>
    <col min="2049" max="2049" width="7.375" style="2" customWidth="1"/>
    <col min="2050" max="2050" width="13.875" style="2" customWidth="1"/>
    <col min="2051" max="2051" width="14.125" style="2" customWidth="1"/>
    <col min="2052" max="2052" width="10.875" style="2" customWidth="1"/>
    <col min="2053" max="2053" width="0" style="2" hidden="1" customWidth="1"/>
    <col min="2054" max="2054" width="13.75" style="2" customWidth="1"/>
    <col min="2055" max="2055" width="0" style="2" hidden="1" customWidth="1"/>
    <col min="2056" max="2056" width="23.125" style="2" customWidth="1"/>
    <col min="2057" max="2057" width="22.75" style="2" customWidth="1"/>
    <col min="2058" max="2058" width="96.5" style="2" customWidth="1"/>
    <col min="2059" max="2298" width="9" style="2"/>
    <col min="2299" max="2299" width="8.25" style="2" bestFit="1" customWidth="1"/>
    <col min="2300" max="2300" width="36.125" style="2" customWidth="1"/>
    <col min="2301" max="2301" width="0" style="2" hidden="1" customWidth="1"/>
    <col min="2302" max="2303" width="8.125" style="2" customWidth="1"/>
    <col min="2304" max="2304" width="8" style="2" customWidth="1"/>
    <col min="2305" max="2305" width="7.375" style="2" customWidth="1"/>
    <col min="2306" max="2306" width="13.875" style="2" customWidth="1"/>
    <col min="2307" max="2307" width="14.125" style="2" customWidth="1"/>
    <col min="2308" max="2308" width="10.875" style="2" customWidth="1"/>
    <col min="2309" max="2309" width="0" style="2" hidden="1" customWidth="1"/>
    <col min="2310" max="2310" width="13.75" style="2" customWidth="1"/>
    <col min="2311" max="2311" width="0" style="2" hidden="1" customWidth="1"/>
    <col min="2312" max="2312" width="23.125" style="2" customWidth="1"/>
    <col min="2313" max="2313" width="22.75" style="2" customWidth="1"/>
    <col min="2314" max="2314" width="96.5" style="2" customWidth="1"/>
    <col min="2315" max="2554" width="9" style="2"/>
    <col min="2555" max="2555" width="8.25" style="2" bestFit="1" customWidth="1"/>
    <col min="2556" max="2556" width="36.125" style="2" customWidth="1"/>
    <col min="2557" max="2557" width="0" style="2" hidden="1" customWidth="1"/>
    <col min="2558" max="2559" width="8.125" style="2" customWidth="1"/>
    <col min="2560" max="2560" width="8" style="2" customWidth="1"/>
    <col min="2561" max="2561" width="7.375" style="2" customWidth="1"/>
    <col min="2562" max="2562" width="13.875" style="2" customWidth="1"/>
    <col min="2563" max="2563" width="14.125" style="2" customWidth="1"/>
    <col min="2564" max="2564" width="10.875" style="2" customWidth="1"/>
    <col min="2565" max="2565" width="0" style="2" hidden="1" customWidth="1"/>
    <col min="2566" max="2566" width="13.75" style="2" customWidth="1"/>
    <col min="2567" max="2567" width="0" style="2" hidden="1" customWidth="1"/>
    <col min="2568" max="2568" width="23.125" style="2" customWidth="1"/>
    <col min="2569" max="2569" width="22.75" style="2" customWidth="1"/>
    <col min="2570" max="2570" width="96.5" style="2" customWidth="1"/>
    <col min="2571" max="2810" width="9" style="2"/>
    <col min="2811" max="2811" width="8.25" style="2" bestFit="1" customWidth="1"/>
    <col min="2812" max="2812" width="36.125" style="2" customWidth="1"/>
    <col min="2813" max="2813" width="0" style="2" hidden="1" customWidth="1"/>
    <col min="2814" max="2815" width="8.125" style="2" customWidth="1"/>
    <col min="2816" max="2816" width="8" style="2" customWidth="1"/>
    <col min="2817" max="2817" width="7.375" style="2" customWidth="1"/>
    <col min="2818" max="2818" width="13.875" style="2" customWidth="1"/>
    <col min="2819" max="2819" width="14.125" style="2" customWidth="1"/>
    <col min="2820" max="2820" width="10.875" style="2" customWidth="1"/>
    <col min="2821" max="2821" width="0" style="2" hidden="1" customWidth="1"/>
    <col min="2822" max="2822" width="13.75" style="2" customWidth="1"/>
    <col min="2823" max="2823" width="0" style="2" hidden="1" customWidth="1"/>
    <col min="2824" max="2824" width="23.125" style="2" customWidth="1"/>
    <col min="2825" max="2825" width="22.75" style="2" customWidth="1"/>
    <col min="2826" max="2826" width="96.5" style="2" customWidth="1"/>
    <col min="2827" max="3066" width="9" style="2"/>
    <col min="3067" max="3067" width="8.25" style="2" bestFit="1" customWidth="1"/>
    <col min="3068" max="3068" width="36.125" style="2" customWidth="1"/>
    <col min="3069" max="3069" width="0" style="2" hidden="1" customWidth="1"/>
    <col min="3070" max="3071" width="8.125" style="2" customWidth="1"/>
    <col min="3072" max="3072" width="8" style="2" customWidth="1"/>
    <col min="3073" max="3073" width="7.375" style="2" customWidth="1"/>
    <col min="3074" max="3074" width="13.875" style="2" customWidth="1"/>
    <col min="3075" max="3075" width="14.125" style="2" customWidth="1"/>
    <col min="3076" max="3076" width="10.875" style="2" customWidth="1"/>
    <col min="3077" max="3077" width="0" style="2" hidden="1" customWidth="1"/>
    <col min="3078" max="3078" width="13.75" style="2" customWidth="1"/>
    <col min="3079" max="3079" width="0" style="2" hidden="1" customWidth="1"/>
    <col min="3080" max="3080" width="23.125" style="2" customWidth="1"/>
    <col min="3081" max="3081" width="22.75" style="2" customWidth="1"/>
    <col min="3082" max="3082" width="96.5" style="2" customWidth="1"/>
    <col min="3083" max="3322" width="9" style="2"/>
    <col min="3323" max="3323" width="8.25" style="2" bestFit="1" customWidth="1"/>
    <col min="3324" max="3324" width="36.125" style="2" customWidth="1"/>
    <col min="3325" max="3325" width="0" style="2" hidden="1" customWidth="1"/>
    <col min="3326" max="3327" width="8.125" style="2" customWidth="1"/>
    <col min="3328" max="3328" width="8" style="2" customWidth="1"/>
    <col min="3329" max="3329" width="7.375" style="2" customWidth="1"/>
    <col min="3330" max="3330" width="13.875" style="2" customWidth="1"/>
    <col min="3331" max="3331" width="14.125" style="2" customWidth="1"/>
    <col min="3332" max="3332" width="10.875" style="2" customWidth="1"/>
    <col min="3333" max="3333" width="0" style="2" hidden="1" customWidth="1"/>
    <col min="3334" max="3334" width="13.75" style="2" customWidth="1"/>
    <col min="3335" max="3335" width="0" style="2" hidden="1" customWidth="1"/>
    <col min="3336" max="3336" width="23.125" style="2" customWidth="1"/>
    <col min="3337" max="3337" width="22.75" style="2" customWidth="1"/>
    <col min="3338" max="3338" width="96.5" style="2" customWidth="1"/>
    <col min="3339" max="3578" width="9" style="2"/>
    <col min="3579" max="3579" width="8.25" style="2" bestFit="1" customWidth="1"/>
    <col min="3580" max="3580" width="36.125" style="2" customWidth="1"/>
    <col min="3581" max="3581" width="0" style="2" hidden="1" customWidth="1"/>
    <col min="3582" max="3583" width="8.125" style="2" customWidth="1"/>
    <col min="3584" max="3584" width="8" style="2" customWidth="1"/>
    <col min="3585" max="3585" width="7.375" style="2" customWidth="1"/>
    <col min="3586" max="3586" width="13.875" style="2" customWidth="1"/>
    <col min="3587" max="3587" width="14.125" style="2" customWidth="1"/>
    <col min="3588" max="3588" width="10.875" style="2" customWidth="1"/>
    <col min="3589" max="3589" width="0" style="2" hidden="1" customWidth="1"/>
    <col min="3590" max="3590" width="13.75" style="2" customWidth="1"/>
    <col min="3591" max="3591" width="0" style="2" hidden="1" customWidth="1"/>
    <col min="3592" max="3592" width="23.125" style="2" customWidth="1"/>
    <col min="3593" max="3593" width="22.75" style="2" customWidth="1"/>
    <col min="3594" max="3594" width="96.5" style="2" customWidth="1"/>
    <col min="3595" max="3834" width="9" style="2"/>
    <col min="3835" max="3835" width="8.25" style="2" bestFit="1" customWidth="1"/>
    <col min="3836" max="3836" width="36.125" style="2" customWidth="1"/>
    <col min="3837" max="3837" width="0" style="2" hidden="1" customWidth="1"/>
    <col min="3838" max="3839" width="8.125" style="2" customWidth="1"/>
    <col min="3840" max="3840" width="8" style="2" customWidth="1"/>
    <col min="3841" max="3841" width="7.375" style="2" customWidth="1"/>
    <col min="3842" max="3842" width="13.875" style="2" customWidth="1"/>
    <col min="3843" max="3843" width="14.125" style="2" customWidth="1"/>
    <col min="3844" max="3844" width="10.875" style="2" customWidth="1"/>
    <col min="3845" max="3845" width="0" style="2" hidden="1" customWidth="1"/>
    <col min="3846" max="3846" width="13.75" style="2" customWidth="1"/>
    <col min="3847" max="3847" width="0" style="2" hidden="1" customWidth="1"/>
    <col min="3848" max="3848" width="23.125" style="2" customWidth="1"/>
    <col min="3849" max="3849" width="22.75" style="2" customWidth="1"/>
    <col min="3850" max="3850" width="96.5" style="2" customWidth="1"/>
    <col min="3851" max="4090" width="9" style="2"/>
    <col min="4091" max="4091" width="8.25" style="2" bestFit="1" customWidth="1"/>
    <col min="4092" max="4092" width="36.125" style="2" customWidth="1"/>
    <col min="4093" max="4093" width="0" style="2" hidden="1" customWidth="1"/>
    <col min="4094" max="4095" width="8.125" style="2" customWidth="1"/>
    <col min="4096" max="4096" width="8" style="2" customWidth="1"/>
    <col min="4097" max="4097" width="7.375" style="2" customWidth="1"/>
    <col min="4098" max="4098" width="13.875" style="2" customWidth="1"/>
    <col min="4099" max="4099" width="14.125" style="2" customWidth="1"/>
    <col min="4100" max="4100" width="10.875" style="2" customWidth="1"/>
    <col min="4101" max="4101" width="0" style="2" hidden="1" customWidth="1"/>
    <col min="4102" max="4102" width="13.75" style="2" customWidth="1"/>
    <col min="4103" max="4103" width="0" style="2" hidden="1" customWidth="1"/>
    <col min="4104" max="4104" width="23.125" style="2" customWidth="1"/>
    <col min="4105" max="4105" width="22.75" style="2" customWidth="1"/>
    <col min="4106" max="4106" width="96.5" style="2" customWidth="1"/>
    <col min="4107" max="4346" width="9" style="2"/>
    <col min="4347" max="4347" width="8.25" style="2" bestFit="1" customWidth="1"/>
    <col min="4348" max="4348" width="36.125" style="2" customWidth="1"/>
    <col min="4349" max="4349" width="0" style="2" hidden="1" customWidth="1"/>
    <col min="4350" max="4351" width="8.125" style="2" customWidth="1"/>
    <col min="4352" max="4352" width="8" style="2" customWidth="1"/>
    <col min="4353" max="4353" width="7.375" style="2" customWidth="1"/>
    <col min="4354" max="4354" width="13.875" style="2" customWidth="1"/>
    <col min="4355" max="4355" width="14.125" style="2" customWidth="1"/>
    <col min="4356" max="4356" width="10.875" style="2" customWidth="1"/>
    <col min="4357" max="4357" width="0" style="2" hidden="1" customWidth="1"/>
    <col min="4358" max="4358" width="13.75" style="2" customWidth="1"/>
    <col min="4359" max="4359" width="0" style="2" hidden="1" customWidth="1"/>
    <col min="4360" max="4360" width="23.125" style="2" customWidth="1"/>
    <col min="4361" max="4361" width="22.75" style="2" customWidth="1"/>
    <col min="4362" max="4362" width="96.5" style="2" customWidth="1"/>
    <col min="4363" max="4602" width="9" style="2"/>
    <col min="4603" max="4603" width="8.25" style="2" bestFit="1" customWidth="1"/>
    <col min="4604" max="4604" width="36.125" style="2" customWidth="1"/>
    <col min="4605" max="4605" width="0" style="2" hidden="1" customWidth="1"/>
    <col min="4606" max="4607" width="8.125" style="2" customWidth="1"/>
    <col min="4608" max="4608" width="8" style="2" customWidth="1"/>
    <col min="4609" max="4609" width="7.375" style="2" customWidth="1"/>
    <col min="4610" max="4610" width="13.875" style="2" customWidth="1"/>
    <col min="4611" max="4611" width="14.125" style="2" customWidth="1"/>
    <col min="4612" max="4612" width="10.875" style="2" customWidth="1"/>
    <col min="4613" max="4613" width="0" style="2" hidden="1" customWidth="1"/>
    <col min="4614" max="4614" width="13.75" style="2" customWidth="1"/>
    <col min="4615" max="4615" width="0" style="2" hidden="1" customWidth="1"/>
    <col min="4616" max="4616" width="23.125" style="2" customWidth="1"/>
    <col min="4617" max="4617" width="22.75" style="2" customWidth="1"/>
    <col min="4618" max="4618" width="96.5" style="2" customWidth="1"/>
    <col min="4619" max="4858" width="9" style="2"/>
    <col min="4859" max="4859" width="8.25" style="2" bestFit="1" customWidth="1"/>
    <col min="4860" max="4860" width="36.125" style="2" customWidth="1"/>
    <col min="4861" max="4861" width="0" style="2" hidden="1" customWidth="1"/>
    <col min="4862" max="4863" width="8.125" style="2" customWidth="1"/>
    <col min="4864" max="4864" width="8" style="2" customWidth="1"/>
    <col min="4865" max="4865" width="7.375" style="2" customWidth="1"/>
    <col min="4866" max="4866" width="13.875" style="2" customWidth="1"/>
    <col min="4867" max="4867" width="14.125" style="2" customWidth="1"/>
    <col min="4868" max="4868" width="10.875" style="2" customWidth="1"/>
    <col min="4869" max="4869" width="0" style="2" hidden="1" customWidth="1"/>
    <col min="4870" max="4870" width="13.75" style="2" customWidth="1"/>
    <col min="4871" max="4871" width="0" style="2" hidden="1" customWidth="1"/>
    <col min="4872" max="4872" width="23.125" style="2" customWidth="1"/>
    <col min="4873" max="4873" width="22.75" style="2" customWidth="1"/>
    <col min="4874" max="4874" width="96.5" style="2" customWidth="1"/>
    <col min="4875" max="5114" width="9" style="2"/>
    <col min="5115" max="5115" width="8.25" style="2" bestFit="1" customWidth="1"/>
    <col min="5116" max="5116" width="36.125" style="2" customWidth="1"/>
    <col min="5117" max="5117" width="0" style="2" hidden="1" customWidth="1"/>
    <col min="5118" max="5119" width="8.125" style="2" customWidth="1"/>
    <col min="5120" max="5120" width="8" style="2" customWidth="1"/>
    <col min="5121" max="5121" width="7.375" style="2" customWidth="1"/>
    <col min="5122" max="5122" width="13.875" style="2" customWidth="1"/>
    <col min="5123" max="5123" width="14.125" style="2" customWidth="1"/>
    <col min="5124" max="5124" width="10.875" style="2" customWidth="1"/>
    <col min="5125" max="5125" width="0" style="2" hidden="1" customWidth="1"/>
    <col min="5126" max="5126" width="13.75" style="2" customWidth="1"/>
    <col min="5127" max="5127" width="0" style="2" hidden="1" customWidth="1"/>
    <col min="5128" max="5128" width="23.125" style="2" customWidth="1"/>
    <col min="5129" max="5129" width="22.75" style="2" customWidth="1"/>
    <col min="5130" max="5130" width="96.5" style="2" customWidth="1"/>
    <col min="5131" max="5370" width="9" style="2"/>
    <col min="5371" max="5371" width="8.25" style="2" bestFit="1" customWidth="1"/>
    <col min="5372" max="5372" width="36.125" style="2" customWidth="1"/>
    <col min="5373" max="5373" width="0" style="2" hidden="1" customWidth="1"/>
    <col min="5374" max="5375" width="8.125" style="2" customWidth="1"/>
    <col min="5376" max="5376" width="8" style="2" customWidth="1"/>
    <col min="5377" max="5377" width="7.375" style="2" customWidth="1"/>
    <col min="5378" max="5378" width="13.875" style="2" customWidth="1"/>
    <col min="5379" max="5379" width="14.125" style="2" customWidth="1"/>
    <col min="5380" max="5380" width="10.875" style="2" customWidth="1"/>
    <col min="5381" max="5381" width="0" style="2" hidden="1" customWidth="1"/>
    <col min="5382" max="5382" width="13.75" style="2" customWidth="1"/>
    <col min="5383" max="5383" width="0" style="2" hidden="1" customWidth="1"/>
    <col min="5384" max="5384" width="23.125" style="2" customWidth="1"/>
    <col min="5385" max="5385" width="22.75" style="2" customWidth="1"/>
    <col min="5386" max="5386" width="96.5" style="2" customWidth="1"/>
    <col min="5387" max="5626" width="9" style="2"/>
    <col min="5627" max="5627" width="8.25" style="2" bestFit="1" customWidth="1"/>
    <col min="5628" max="5628" width="36.125" style="2" customWidth="1"/>
    <col min="5629" max="5629" width="0" style="2" hidden="1" customWidth="1"/>
    <col min="5630" max="5631" width="8.125" style="2" customWidth="1"/>
    <col min="5632" max="5632" width="8" style="2" customWidth="1"/>
    <col min="5633" max="5633" width="7.375" style="2" customWidth="1"/>
    <col min="5634" max="5634" width="13.875" style="2" customWidth="1"/>
    <col min="5635" max="5635" width="14.125" style="2" customWidth="1"/>
    <col min="5636" max="5636" width="10.875" style="2" customWidth="1"/>
    <col min="5637" max="5637" width="0" style="2" hidden="1" customWidth="1"/>
    <col min="5638" max="5638" width="13.75" style="2" customWidth="1"/>
    <col min="5639" max="5639" width="0" style="2" hidden="1" customWidth="1"/>
    <col min="5640" max="5640" width="23.125" style="2" customWidth="1"/>
    <col min="5641" max="5641" width="22.75" style="2" customWidth="1"/>
    <col min="5642" max="5642" width="96.5" style="2" customWidth="1"/>
    <col min="5643" max="5882" width="9" style="2"/>
    <col min="5883" max="5883" width="8.25" style="2" bestFit="1" customWidth="1"/>
    <col min="5884" max="5884" width="36.125" style="2" customWidth="1"/>
    <col min="5885" max="5885" width="0" style="2" hidden="1" customWidth="1"/>
    <col min="5886" max="5887" width="8.125" style="2" customWidth="1"/>
    <col min="5888" max="5888" width="8" style="2" customWidth="1"/>
    <col min="5889" max="5889" width="7.375" style="2" customWidth="1"/>
    <col min="5890" max="5890" width="13.875" style="2" customWidth="1"/>
    <col min="5891" max="5891" width="14.125" style="2" customWidth="1"/>
    <col min="5892" max="5892" width="10.875" style="2" customWidth="1"/>
    <col min="5893" max="5893" width="0" style="2" hidden="1" customWidth="1"/>
    <col min="5894" max="5894" width="13.75" style="2" customWidth="1"/>
    <col min="5895" max="5895" width="0" style="2" hidden="1" customWidth="1"/>
    <col min="5896" max="5896" width="23.125" style="2" customWidth="1"/>
    <col min="5897" max="5897" width="22.75" style="2" customWidth="1"/>
    <col min="5898" max="5898" width="96.5" style="2" customWidth="1"/>
    <col min="5899" max="6138" width="9" style="2"/>
    <col min="6139" max="6139" width="8.25" style="2" bestFit="1" customWidth="1"/>
    <col min="6140" max="6140" width="36.125" style="2" customWidth="1"/>
    <col min="6141" max="6141" width="0" style="2" hidden="1" customWidth="1"/>
    <col min="6142" max="6143" width="8.125" style="2" customWidth="1"/>
    <col min="6144" max="6144" width="8" style="2" customWidth="1"/>
    <col min="6145" max="6145" width="7.375" style="2" customWidth="1"/>
    <col min="6146" max="6146" width="13.875" style="2" customWidth="1"/>
    <col min="6147" max="6147" width="14.125" style="2" customWidth="1"/>
    <col min="6148" max="6148" width="10.875" style="2" customWidth="1"/>
    <col min="6149" max="6149" width="0" style="2" hidden="1" customWidth="1"/>
    <col min="6150" max="6150" width="13.75" style="2" customWidth="1"/>
    <col min="6151" max="6151" width="0" style="2" hidden="1" customWidth="1"/>
    <col min="6152" max="6152" width="23.125" style="2" customWidth="1"/>
    <col min="6153" max="6153" width="22.75" style="2" customWidth="1"/>
    <col min="6154" max="6154" width="96.5" style="2" customWidth="1"/>
    <col min="6155" max="6394" width="9" style="2"/>
    <col min="6395" max="6395" width="8.25" style="2" bestFit="1" customWidth="1"/>
    <col min="6396" max="6396" width="36.125" style="2" customWidth="1"/>
    <col min="6397" max="6397" width="0" style="2" hidden="1" customWidth="1"/>
    <col min="6398" max="6399" width="8.125" style="2" customWidth="1"/>
    <col min="6400" max="6400" width="8" style="2" customWidth="1"/>
    <col min="6401" max="6401" width="7.375" style="2" customWidth="1"/>
    <col min="6402" max="6402" width="13.875" style="2" customWidth="1"/>
    <col min="6403" max="6403" width="14.125" style="2" customWidth="1"/>
    <col min="6404" max="6404" width="10.875" style="2" customWidth="1"/>
    <col min="6405" max="6405" width="0" style="2" hidden="1" customWidth="1"/>
    <col min="6406" max="6406" width="13.75" style="2" customWidth="1"/>
    <col min="6407" max="6407" width="0" style="2" hidden="1" customWidth="1"/>
    <col min="6408" max="6408" width="23.125" style="2" customWidth="1"/>
    <col min="6409" max="6409" width="22.75" style="2" customWidth="1"/>
    <col min="6410" max="6410" width="96.5" style="2" customWidth="1"/>
    <col min="6411" max="6650" width="9" style="2"/>
    <col min="6651" max="6651" width="8.25" style="2" bestFit="1" customWidth="1"/>
    <col min="6652" max="6652" width="36.125" style="2" customWidth="1"/>
    <col min="6653" max="6653" width="0" style="2" hidden="1" customWidth="1"/>
    <col min="6654" max="6655" width="8.125" style="2" customWidth="1"/>
    <col min="6656" max="6656" width="8" style="2" customWidth="1"/>
    <col min="6657" max="6657" width="7.375" style="2" customWidth="1"/>
    <col min="6658" max="6658" width="13.875" style="2" customWidth="1"/>
    <col min="6659" max="6659" width="14.125" style="2" customWidth="1"/>
    <col min="6660" max="6660" width="10.875" style="2" customWidth="1"/>
    <col min="6661" max="6661" width="0" style="2" hidden="1" customWidth="1"/>
    <col min="6662" max="6662" width="13.75" style="2" customWidth="1"/>
    <col min="6663" max="6663" width="0" style="2" hidden="1" customWidth="1"/>
    <col min="6664" max="6664" width="23.125" style="2" customWidth="1"/>
    <col min="6665" max="6665" width="22.75" style="2" customWidth="1"/>
    <col min="6666" max="6666" width="96.5" style="2" customWidth="1"/>
    <col min="6667" max="6906" width="9" style="2"/>
    <col min="6907" max="6907" width="8.25" style="2" bestFit="1" customWidth="1"/>
    <col min="6908" max="6908" width="36.125" style="2" customWidth="1"/>
    <col min="6909" max="6909" width="0" style="2" hidden="1" customWidth="1"/>
    <col min="6910" max="6911" width="8.125" style="2" customWidth="1"/>
    <col min="6912" max="6912" width="8" style="2" customWidth="1"/>
    <col min="6913" max="6913" width="7.375" style="2" customWidth="1"/>
    <col min="6914" max="6914" width="13.875" style="2" customWidth="1"/>
    <col min="6915" max="6915" width="14.125" style="2" customWidth="1"/>
    <col min="6916" max="6916" width="10.875" style="2" customWidth="1"/>
    <col min="6917" max="6917" width="0" style="2" hidden="1" customWidth="1"/>
    <col min="6918" max="6918" width="13.75" style="2" customWidth="1"/>
    <col min="6919" max="6919" width="0" style="2" hidden="1" customWidth="1"/>
    <col min="6920" max="6920" width="23.125" style="2" customWidth="1"/>
    <col min="6921" max="6921" width="22.75" style="2" customWidth="1"/>
    <col min="6922" max="6922" width="96.5" style="2" customWidth="1"/>
    <col min="6923" max="7162" width="9" style="2"/>
    <col min="7163" max="7163" width="8.25" style="2" bestFit="1" customWidth="1"/>
    <col min="7164" max="7164" width="36.125" style="2" customWidth="1"/>
    <col min="7165" max="7165" width="0" style="2" hidden="1" customWidth="1"/>
    <col min="7166" max="7167" width="8.125" style="2" customWidth="1"/>
    <col min="7168" max="7168" width="8" style="2" customWidth="1"/>
    <col min="7169" max="7169" width="7.375" style="2" customWidth="1"/>
    <col min="7170" max="7170" width="13.875" style="2" customWidth="1"/>
    <col min="7171" max="7171" width="14.125" style="2" customWidth="1"/>
    <col min="7172" max="7172" width="10.875" style="2" customWidth="1"/>
    <col min="7173" max="7173" width="0" style="2" hidden="1" customWidth="1"/>
    <col min="7174" max="7174" width="13.75" style="2" customWidth="1"/>
    <col min="7175" max="7175" width="0" style="2" hidden="1" customWidth="1"/>
    <col min="7176" max="7176" width="23.125" style="2" customWidth="1"/>
    <col min="7177" max="7177" width="22.75" style="2" customWidth="1"/>
    <col min="7178" max="7178" width="96.5" style="2" customWidth="1"/>
    <col min="7179" max="7418" width="9" style="2"/>
    <col min="7419" max="7419" width="8.25" style="2" bestFit="1" customWidth="1"/>
    <col min="7420" max="7420" width="36.125" style="2" customWidth="1"/>
    <col min="7421" max="7421" width="0" style="2" hidden="1" customWidth="1"/>
    <col min="7422" max="7423" width="8.125" style="2" customWidth="1"/>
    <col min="7424" max="7424" width="8" style="2" customWidth="1"/>
    <col min="7425" max="7425" width="7.375" style="2" customWidth="1"/>
    <col min="7426" max="7426" width="13.875" style="2" customWidth="1"/>
    <col min="7427" max="7427" width="14.125" style="2" customWidth="1"/>
    <col min="7428" max="7428" width="10.875" style="2" customWidth="1"/>
    <col min="7429" max="7429" width="0" style="2" hidden="1" customWidth="1"/>
    <col min="7430" max="7430" width="13.75" style="2" customWidth="1"/>
    <col min="7431" max="7431" width="0" style="2" hidden="1" customWidth="1"/>
    <col min="7432" max="7432" width="23.125" style="2" customWidth="1"/>
    <col min="7433" max="7433" width="22.75" style="2" customWidth="1"/>
    <col min="7434" max="7434" width="96.5" style="2" customWidth="1"/>
    <col min="7435" max="7674" width="9" style="2"/>
    <col min="7675" max="7675" width="8.25" style="2" bestFit="1" customWidth="1"/>
    <col min="7676" max="7676" width="36.125" style="2" customWidth="1"/>
    <col min="7677" max="7677" width="0" style="2" hidden="1" customWidth="1"/>
    <col min="7678" max="7679" width="8.125" style="2" customWidth="1"/>
    <col min="7680" max="7680" width="8" style="2" customWidth="1"/>
    <col min="7681" max="7681" width="7.375" style="2" customWidth="1"/>
    <col min="7682" max="7682" width="13.875" style="2" customWidth="1"/>
    <col min="7683" max="7683" width="14.125" style="2" customWidth="1"/>
    <col min="7684" max="7684" width="10.875" style="2" customWidth="1"/>
    <col min="7685" max="7685" width="0" style="2" hidden="1" customWidth="1"/>
    <col min="7686" max="7686" width="13.75" style="2" customWidth="1"/>
    <col min="7687" max="7687" width="0" style="2" hidden="1" customWidth="1"/>
    <col min="7688" max="7688" width="23.125" style="2" customWidth="1"/>
    <col min="7689" max="7689" width="22.75" style="2" customWidth="1"/>
    <col min="7690" max="7690" width="96.5" style="2" customWidth="1"/>
    <col min="7691" max="7930" width="9" style="2"/>
    <col min="7931" max="7931" width="8.25" style="2" bestFit="1" customWidth="1"/>
    <col min="7932" max="7932" width="36.125" style="2" customWidth="1"/>
    <col min="7933" max="7933" width="0" style="2" hidden="1" customWidth="1"/>
    <col min="7934" max="7935" width="8.125" style="2" customWidth="1"/>
    <col min="7936" max="7936" width="8" style="2" customWidth="1"/>
    <col min="7937" max="7937" width="7.375" style="2" customWidth="1"/>
    <col min="7938" max="7938" width="13.875" style="2" customWidth="1"/>
    <col min="7939" max="7939" width="14.125" style="2" customWidth="1"/>
    <col min="7940" max="7940" width="10.875" style="2" customWidth="1"/>
    <col min="7941" max="7941" width="0" style="2" hidden="1" customWidth="1"/>
    <col min="7942" max="7942" width="13.75" style="2" customWidth="1"/>
    <col min="7943" max="7943" width="0" style="2" hidden="1" customWidth="1"/>
    <col min="7944" max="7944" width="23.125" style="2" customWidth="1"/>
    <col min="7945" max="7945" width="22.75" style="2" customWidth="1"/>
    <col min="7946" max="7946" width="96.5" style="2" customWidth="1"/>
    <col min="7947" max="8186" width="9" style="2"/>
    <col min="8187" max="8187" width="8.25" style="2" bestFit="1" customWidth="1"/>
    <col min="8188" max="8188" width="36.125" style="2" customWidth="1"/>
    <col min="8189" max="8189" width="0" style="2" hidden="1" customWidth="1"/>
    <col min="8190" max="8191" width="8.125" style="2" customWidth="1"/>
    <col min="8192" max="8192" width="8" style="2" customWidth="1"/>
    <col min="8193" max="8193" width="7.375" style="2" customWidth="1"/>
    <col min="8194" max="8194" width="13.875" style="2" customWidth="1"/>
    <col min="8195" max="8195" width="14.125" style="2" customWidth="1"/>
    <col min="8196" max="8196" width="10.875" style="2" customWidth="1"/>
    <col min="8197" max="8197" width="0" style="2" hidden="1" customWidth="1"/>
    <col min="8198" max="8198" width="13.75" style="2" customWidth="1"/>
    <col min="8199" max="8199" width="0" style="2" hidden="1" customWidth="1"/>
    <col min="8200" max="8200" width="23.125" style="2" customWidth="1"/>
    <col min="8201" max="8201" width="22.75" style="2" customWidth="1"/>
    <col min="8202" max="8202" width="96.5" style="2" customWidth="1"/>
    <col min="8203" max="8442" width="9" style="2"/>
    <col min="8443" max="8443" width="8.25" style="2" bestFit="1" customWidth="1"/>
    <col min="8444" max="8444" width="36.125" style="2" customWidth="1"/>
    <col min="8445" max="8445" width="0" style="2" hidden="1" customWidth="1"/>
    <col min="8446" max="8447" width="8.125" style="2" customWidth="1"/>
    <col min="8448" max="8448" width="8" style="2" customWidth="1"/>
    <col min="8449" max="8449" width="7.375" style="2" customWidth="1"/>
    <col min="8450" max="8450" width="13.875" style="2" customWidth="1"/>
    <col min="8451" max="8451" width="14.125" style="2" customWidth="1"/>
    <col min="8452" max="8452" width="10.875" style="2" customWidth="1"/>
    <col min="8453" max="8453" width="0" style="2" hidden="1" customWidth="1"/>
    <col min="8454" max="8454" width="13.75" style="2" customWidth="1"/>
    <col min="8455" max="8455" width="0" style="2" hidden="1" customWidth="1"/>
    <col min="8456" max="8456" width="23.125" style="2" customWidth="1"/>
    <col min="8457" max="8457" width="22.75" style="2" customWidth="1"/>
    <col min="8458" max="8458" width="96.5" style="2" customWidth="1"/>
    <col min="8459" max="8698" width="9" style="2"/>
    <col min="8699" max="8699" width="8.25" style="2" bestFit="1" customWidth="1"/>
    <col min="8700" max="8700" width="36.125" style="2" customWidth="1"/>
    <col min="8701" max="8701" width="0" style="2" hidden="1" customWidth="1"/>
    <col min="8702" max="8703" width="8.125" style="2" customWidth="1"/>
    <col min="8704" max="8704" width="8" style="2" customWidth="1"/>
    <col min="8705" max="8705" width="7.375" style="2" customWidth="1"/>
    <col min="8706" max="8706" width="13.875" style="2" customWidth="1"/>
    <col min="8707" max="8707" width="14.125" style="2" customWidth="1"/>
    <col min="8708" max="8708" width="10.875" style="2" customWidth="1"/>
    <col min="8709" max="8709" width="0" style="2" hidden="1" customWidth="1"/>
    <col min="8710" max="8710" width="13.75" style="2" customWidth="1"/>
    <col min="8711" max="8711" width="0" style="2" hidden="1" customWidth="1"/>
    <col min="8712" max="8712" width="23.125" style="2" customWidth="1"/>
    <col min="8713" max="8713" width="22.75" style="2" customWidth="1"/>
    <col min="8714" max="8714" width="96.5" style="2" customWidth="1"/>
    <col min="8715" max="8954" width="9" style="2"/>
    <col min="8955" max="8955" width="8.25" style="2" bestFit="1" customWidth="1"/>
    <col min="8956" max="8956" width="36.125" style="2" customWidth="1"/>
    <col min="8957" max="8957" width="0" style="2" hidden="1" customWidth="1"/>
    <col min="8958" max="8959" width="8.125" style="2" customWidth="1"/>
    <col min="8960" max="8960" width="8" style="2" customWidth="1"/>
    <col min="8961" max="8961" width="7.375" style="2" customWidth="1"/>
    <col min="8962" max="8962" width="13.875" style="2" customWidth="1"/>
    <col min="8963" max="8963" width="14.125" style="2" customWidth="1"/>
    <col min="8964" max="8964" width="10.875" style="2" customWidth="1"/>
    <col min="8965" max="8965" width="0" style="2" hidden="1" customWidth="1"/>
    <col min="8966" max="8966" width="13.75" style="2" customWidth="1"/>
    <col min="8967" max="8967" width="0" style="2" hidden="1" customWidth="1"/>
    <col min="8968" max="8968" width="23.125" style="2" customWidth="1"/>
    <col min="8969" max="8969" width="22.75" style="2" customWidth="1"/>
    <col min="8970" max="8970" width="96.5" style="2" customWidth="1"/>
    <col min="8971" max="9210" width="9" style="2"/>
    <col min="9211" max="9211" width="8.25" style="2" bestFit="1" customWidth="1"/>
    <col min="9212" max="9212" width="36.125" style="2" customWidth="1"/>
    <col min="9213" max="9213" width="0" style="2" hidden="1" customWidth="1"/>
    <col min="9214" max="9215" width="8.125" style="2" customWidth="1"/>
    <col min="9216" max="9216" width="8" style="2" customWidth="1"/>
    <col min="9217" max="9217" width="7.375" style="2" customWidth="1"/>
    <col min="9218" max="9218" width="13.875" style="2" customWidth="1"/>
    <col min="9219" max="9219" width="14.125" style="2" customWidth="1"/>
    <col min="9220" max="9220" width="10.875" style="2" customWidth="1"/>
    <col min="9221" max="9221" width="0" style="2" hidden="1" customWidth="1"/>
    <col min="9222" max="9222" width="13.75" style="2" customWidth="1"/>
    <col min="9223" max="9223" width="0" style="2" hidden="1" customWidth="1"/>
    <col min="9224" max="9224" width="23.125" style="2" customWidth="1"/>
    <col min="9225" max="9225" width="22.75" style="2" customWidth="1"/>
    <col min="9226" max="9226" width="96.5" style="2" customWidth="1"/>
    <col min="9227" max="9466" width="9" style="2"/>
    <col min="9467" max="9467" width="8.25" style="2" bestFit="1" customWidth="1"/>
    <col min="9468" max="9468" width="36.125" style="2" customWidth="1"/>
    <col min="9469" max="9469" width="0" style="2" hidden="1" customWidth="1"/>
    <col min="9470" max="9471" width="8.125" style="2" customWidth="1"/>
    <col min="9472" max="9472" width="8" style="2" customWidth="1"/>
    <col min="9473" max="9473" width="7.375" style="2" customWidth="1"/>
    <col min="9474" max="9474" width="13.875" style="2" customWidth="1"/>
    <col min="9475" max="9475" width="14.125" style="2" customWidth="1"/>
    <col min="9476" max="9476" width="10.875" style="2" customWidth="1"/>
    <col min="9477" max="9477" width="0" style="2" hidden="1" customWidth="1"/>
    <col min="9478" max="9478" width="13.75" style="2" customWidth="1"/>
    <col min="9479" max="9479" width="0" style="2" hidden="1" customWidth="1"/>
    <col min="9480" max="9480" width="23.125" style="2" customWidth="1"/>
    <col min="9481" max="9481" width="22.75" style="2" customWidth="1"/>
    <col min="9482" max="9482" width="96.5" style="2" customWidth="1"/>
    <col min="9483" max="9722" width="9" style="2"/>
    <col min="9723" max="9723" width="8.25" style="2" bestFit="1" customWidth="1"/>
    <col min="9724" max="9724" width="36.125" style="2" customWidth="1"/>
    <col min="9725" max="9725" width="0" style="2" hidden="1" customWidth="1"/>
    <col min="9726" max="9727" width="8.125" style="2" customWidth="1"/>
    <col min="9728" max="9728" width="8" style="2" customWidth="1"/>
    <col min="9729" max="9729" width="7.375" style="2" customWidth="1"/>
    <col min="9730" max="9730" width="13.875" style="2" customWidth="1"/>
    <col min="9731" max="9731" width="14.125" style="2" customWidth="1"/>
    <col min="9732" max="9732" width="10.875" style="2" customWidth="1"/>
    <col min="9733" max="9733" width="0" style="2" hidden="1" customWidth="1"/>
    <col min="9734" max="9734" width="13.75" style="2" customWidth="1"/>
    <col min="9735" max="9735" width="0" style="2" hidden="1" customWidth="1"/>
    <col min="9736" max="9736" width="23.125" style="2" customWidth="1"/>
    <col min="9737" max="9737" width="22.75" style="2" customWidth="1"/>
    <col min="9738" max="9738" width="96.5" style="2" customWidth="1"/>
    <col min="9739" max="9978" width="9" style="2"/>
    <col min="9979" max="9979" width="8.25" style="2" bestFit="1" customWidth="1"/>
    <col min="9980" max="9980" width="36.125" style="2" customWidth="1"/>
    <col min="9981" max="9981" width="0" style="2" hidden="1" customWidth="1"/>
    <col min="9982" max="9983" width="8.125" style="2" customWidth="1"/>
    <col min="9984" max="9984" width="8" style="2" customWidth="1"/>
    <col min="9985" max="9985" width="7.375" style="2" customWidth="1"/>
    <col min="9986" max="9986" width="13.875" style="2" customWidth="1"/>
    <col min="9987" max="9987" width="14.125" style="2" customWidth="1"/>
    <col min="9988" max="9988" width="10.875" style="2" customWidth="1"/>
    <col min="9989" max="9989" width="0" style="2" hidden="1" customWidth="1"/>
    <col min="9990" max="9990" width="13.75" style="2" customWidth="1"/>
    <col min="9991" max="9991" width="0" style="2" hidden="1" customWidth="1"/>
    <col min="9992" max="9992" width="23.125" style="2" customWidth="1"/>
    <col min="9993" max="9993" width="22.75" style="2" customWidth="1"/>
    <col min="9994" max="9994" width="96.5" style="2" customWidth="1"/>
    <col min="9995" max="10234" width="9" style="2"/>
    <col min="10235" max="10235" width="8.25" style="2" bestFit="1" customWidth="1"/>
    <col min="10236" max="10236" width="36.125" style="2" customWidth="1"/>
    <col min="10237" max="10237" width="0" style="2" hidden="1" customWidth="1"/>
    <col min="10238" max="10239" width="8.125" style="2" customWidth="1"/>
    <col min="10240" max="10240" width="8" style="2" customWidth="1"/>
    <col min="10241" max="10241" width="7.375" style="2" customWidth="1"/>
    <col min="10242" max="10242" width="13.875" style="2" customWidth="1"/>
    <col min="10243" max="10243" width="14.125" style="2" customWidth="1"/>
    <col min="10244" max="10244" width="10.875" style="2" customWidth="1"/>
    <col min="10245" max="10245" width="0" style="2" hidden="1" customWidth="1"/>
    <col min="10246" max="10246" width="13.75" style="2" customWidth="1"/>
    <col min="10247" max="10247" width="0" style="2" hidden="1" customWidth="1"/>
    <col min="10248" max="10248" width="23.125" style="2" customWidth="1"/>
    <col min="10249" max="10249" width="22.75" style="2" customWidth="1"/>
    <col min="10250" max="10250" width="96.5" style="2" customWidth="1"/>
    <col min="10251" max="10490" width="9" style="2"/>
    <col min="10491" max="10491" width="8.25" style="2" bestFit="1" customWidth="1"/>
    <col min="10492" max="10492" width="36.125" style="2" customWidth="1"/>
    <col min="10493" max="10493" width="0" style="2" hidden="1" customWidth="1"/>
    <col min="10494" max="10495" width="8.125" style="2" customWidth="1"/>
    <col min="10496" max="10496" width="8" style="2" customWidth="1"/>
    <col min="10497" max="10497" width="7.375" style="2" customWidth="1"/>
    <col min="10498" max="10498" width="13.875" style="2" customWidth="1"/>
    <col min="10499" max="10499" width="14.125" style="2" customWidth="1"/>
    <col min="10500" max="10500" width="10.875" style="2" customWidth="1"/>
    <col min="10501" max="10501" width="0" style="2" hidden="1" customWidth="1"/>
    <col min="10502" max="10502" width="13.75" style="2" customWidth="1"/>
    <col min="10503" max="10503" width="0" style="2" hidden="1" customWidth="1"/>
    <col min="10504" max="10504" width="23.125" style="2" customWidth="1"/>
    <col min="10505" max="10505" width="22.75" style="2" customWidth="1"/>
    <col min="10506" max="10506" width="96.5" style="2" customWidth="1"/>
    <col min="10507" max="10746" width="9" style="2"/>
    <col min="10747" max="10747" width="8.25" style="2" bestFit="1" customWidth="1"/>
    <col min="10748" max="10748" width="36.125" style="2" customWidth="1"/>
    <col min="10749" max="10749" width="0" style="2" hidden="1" customWidth="1"/>
    <col min="10750" max="10751" width="8.125" style="2" customWidth="1"/>
    <col min="10752" max="10752" width="8" style="2" customWidth="1"/>
    <col min="10753" max="10753" width="7.375" style="2" customWidth="1"/>
    <col min="10754" max="10754" width="13.875" style="2" customWidth="1"/>
    <col min="10755" max="10755" width="14.125" style="2" customWidth="1"/>
    <col min="10756" max="10756" width="10.875" style="2" customWidth="1"/>
    <col min="10757" max="10757" width="0" style="2" hidden="1" customWidth="1"/>
    <col min="10758" max="10758" width="13.75" style="2" customWidth="1"/>
    <col min="10759" max="10759" width="0" style="2" hidden="1" customWidth="1"/>
    <col min="10760" max="10760" width="23.125" style="2" customWidth="1"/>
    <col min="10761" max="10761" width="22.75" style="2" customWidth="1"/>
    <col min="10762" max="10762" width="96.5" style="2" customWidth="1"/>
    <col min="10763" max="11002" width="9" style="2"/>
    <col min="11003" max="11003" width="8.25" style="2" bestFit="1" customWidth="1"/>
    <col min="11004" max="11004" width="36.125" style="2" customWidth="1"/>
    <col min="11005" max="11005" width="0" style="2" hidden="1" customWidth="1"/>
    <col min="11006" max="11007" width="8.125" style="2" customWidth="1"/>
    <col min="11008" max="11008" width="8" style="2" customWidth="1"/>
    <col min="11009" max="11009" width="7.375" style="2" customWidth="1"/>
    <col min="11010" max="11010" width="13.875" style="2" customWidth="1"/>
    <col min="11011" max="11011" width="14.125" style="2" customWidth="1"/>
    <col min="11012" max="11012" width="10.875" style="2" customWidth="1"/>
    <col min="11013" max="11013" width="0" style="2" hidden="1" customWidth="1"/>
    <col min="11014" max="11014" width="13.75" style="2" customWidth="1"/>
    <col min="11015" max="11015" width="0" style="2" hidden="1" customWidth="1"/>
    <col min="11016" max="11016" width="23.125" style="2" customWidth="1"/>
    <col min="11017" max="11017" width="22.75" style="2" customWidth="1"/>
    <col min="11018" max="11018" width="96.5" style="2" customWidth="1"/>
    <col min="11019" max="11258" width="9" style="2"/>
    <col min="11259" max="11259" width="8.25" style="2" bestFit="1" customWidth="1"/>
    <col min="11260" max="11260" width="36.125" style="2" customWidth="1"/>
    <col min="11261" max="11261" width="0" style="2" hidden="1" customWidth="1"/>
    <col min="11262" max="11263" width="8.125" style="2" customWidth="1"/>
    <col min="11264" max="11264" width="8" style="2" customWidth="1"/>
    <col min="11265" max="11265" width="7.375" style="2" customWidth="1"/>
    <col min="11266" max="11266" width="13.875" style="2" customWidth="1"/>
    <col min="11267" max="11267" width="14.125" style="2" customWidth="1"/>
    <col min="11268" max="11268" width="10.875" style="2" customWidth="1"/>
    <col min="11269" max="11269" width="0" style="2" hidden="1" customWidth="1"/>
    <col min="11270" max="11270" width="13.75" style="2" customWidth="1"/>
    <col min="11271" max="11271" width="0" style="2" hidden="1" customWidth="1"/>
    <col min="11272" max="11272" width="23.125" style="2" customWidth="1"/>
    <col min="11273" max="11273" width="22.75" style="2" customWidth="1"/>
    <col min="11274" max="11274" width="96.5" style="2" customWidth="1"/>
    <col min="11275" max="11514" width="9" style="2"/>
    <col min="11515" max="11515" width="8.25" style="2" bestFit="1" customWidth="1"/>
    <col min="11516" max="11516" width="36.125" style="2" customWidth="1"/>
    <col min="11517" max="11517" width="0" style="2" hidden="1" customWidth="1"/>
    <col min="11518" max="11519" width="8.125" style="2" customWidth="1"/>
    <col min="11520" max="11520" width="8" style="2" customWidth="1"/>
    <col min="11521" max="11521" width="7.375" style="2" customWidth="1"/>
    <col min="11522" max="11522" width="13.875" style="2" customWidth="1"/>
    <col min="11523" max="11523" width="14.125" style="2" customWidth="1"/>
    <col min="11524" max="11524" width="10.875" style="2" customWidth="1"/>
    <col min="11525" max="11525" width="0" style="2" hidden="1" customWidth="1"/>
    <col min="11526" max="11526" width="13.75" style="2" customWidth="1"/>
    <col min="11527" max="11527" width="0" style="2" hidden="1" customWidth="1"/>
    <col min="11528" max="11528" width="23.125" style="2" customWidth="1"/>
    <col min="11529" max="11529" width="22.75" style="2" customWidth="1"/>
    <col min="11530" max="11530" width="96.5" style="2" customWidth="1"/>
    <col min="11531" max="11770" width="9" style="2"/>
    <col min="11771" max="11771" width="8.25" style="2" bestFit="1" customWidth="1"/>
    <col min="11772" max="11772" width="36.125" style="2" customWidth="1"/>
    <col min="11773" max="11773" width="0" style="2" hidden="1" customWidth="1"/>
    <col min="11774" max="11775" width="8.125" style="2" customWidth="1"/>
    <col min="11776" max="11776" width="8" style="2" customWidth="1"/>
    <col min="11777" max="11777" width="7.375" style="2" customWidth="1"/>
    <col min="11778" max="11778" width="13.875" style="2" customWidth="1"/>
    <col min="11779" max="11779" width="14.125" style="2" customWidth="1"/>
    <col min="11780" max="11780" width="10.875" style="2" customWidth="1"/>
    <col min="11781" max="11781" width="0" style="2" hidden="1" customWidth="1"/>
    <col min="11782" max="11782" width="13.75" style="2" customWidth="1"/>
    <col min="11783" max="11783" width="0" style="2" hidden="1" customWidth="1"/>
    <col min="11784" max="11784" width="23.125" style="2" customWidth="1"/>
    <col min="11785" max="11785" width="22.75" style="2" customWidth="1"/>
    <col min="11786" max="11786" width="96.5" style="2" customWidth="1"/>
    <col min="11787" max="12026" width="9" style="2"/>
    <col min="12027" max="12027" width="8.25" style="2" bestFit="1" customWidth="1"/>
    <col min="12028" max="12028" width="36.125" style="2" customWidth="1"/>
    <col min="12029" max="12029" width="0" style="2" hidden="1" customWidth="1"/>
    <col min="12030" max="12031" width="8.125" style="2" customWidth="1"/>
    <col min="12032" max="12032" width="8" style="2" customWidth="1"/>
    <col min="12033" max="12033" width="7.375" style="2" customWidth="1"/>
    <col min="12034" max="12034" width="13.875" style="2" customWidth="1"/>
    <col min="12035" max="12035" width="14.125" style="2" customWidth="1"/>
    <col min="12036" max="12036" width="10.875" style="2" customWidth="1"/>
    <col min="12037" max="12037" width="0" style="2" hidden="1" customWidth="1"/>
    <col min="12038" max="12038" width="13.75" style="2" customWidth="1"/>
    <col min="12039" max="12039" width="0" style="2" hidden="1" customWidth="1"/>
    <col min="12040" max="12040" width="23.125" style="2" customWidth="1"/>
    <col min="12041" max="12041" width="22.75" style="2" customWidth="1"/>
    <col min="12042" max="12042" width="96.5" style="2" customWidth="1"/>
    <col min="12043" max="12282" width="9" style="2"/>
    <col min="12283" max="12283" width="8.25" style="2" bestFit="1" customWidth="1"/>
    <col min="12284" max="12284" width="36.125" style="2" customWidth="1"/>
    <col min="12285" max="12285" width="0" style="2" hidden="1" customWidth="1"/>
    <col min="12286" max="12287" width="8.125" style="2" customWidth="1"/>
    <col min="12288" max="12288" width="8" style="2" customWidth="1"/>
    <col min="12289" max="12289" width="7.375" style="2" customWidth="1"/>
    <col min="12290" max="12290" width="13.875" style="2" customWidth="1"/>
    <col min="12291" max="12291" width="14.125" style="2" customWidth="1"/>
    <col min="12292" max="12292" width="10.875" style="2" customWidth="1"/>
    <col min="12293" max="12293" width="0" style="2" hidden="1" customWidth="1"/>
    <col min="12294" max="12294" width="13.75" style="2" customWidth="1"/>
    <col min="12295" max="12295" width="0" style="2" hidden="1" customWidth="1"/>
    <col min="12296" max="12296" width="23.125" style="2" customWidth="1"/>
    <col min="12297" max="12297" width="22.75" style="2" customWidth="1"/>
    <col min="12298" max="12298" width="96.5" style="2" customWidth="1"/>
    <col min="12299" max="12538" width="9" style="2"/>
    <col min="12539" max="12539" width="8.25" style="2" bestFit="1" customWidth="1"/>
    <col min="12540" max="12540" width="36.125" style="2" customWidth="1"/>
    <col min="12541" max="12541" width="0" style="2" hidden="1" customWidth="1"/>
    <col min="12542" max="12543" width="8.125" style="2" customWidth="1"/>
    <col min="12544" max="12544" width="8" style="2" customWidth="1"/>
    <col min="12545" max="12545" width="7.375" style="2" customWidth="1"/>
    <col min="12546" max="12546" width="13.875" style="2" customWidth="1"/>
    <col min="12547" max="12547" width="14.125" style="2" customWidth="1"/>
    <col min="12548" max="12548" width="10.875" style="2" customWidth="1"/>
    <col min="12549" max="12549" width="0" style="2" hidden="1" customWidth="1"/>
    <col min="12550" max="12550" width="13.75" style="2" customWidth="1"/>
    <col min="12551" max="12551" width="0" style="2" hidden="1" customWidth="1"/>
    <col min="12552" max="12552" width="23.125" style="2" customWidth="1"/>
    <col min="12553" max="12553" width="22.75" style="2" customWidth="1"/>
    <col min="12554" max="12554" width="96.5" style="2" customWidth="1"/>
    <col min="12555" max="12794" width="9" style="2"/>
    <col min="12795" max="12795" width="8.25" style="2" bestFit="1" customWidth="1"/>
    <col min="12796" max="12796" width="36.125" style="2" customWidth="1"/>
    <col min="12797" max="12797" width="0" style="2" hidden="1" customWidth="1"/>
    <col min="12798" max="12799" width="8.125" style="2" customWidth="1"/>
    <col min="12800" max="12800" width="8" style="2" customWidth="1"/>
    <col min="12801" max="12801" width="7.375" style="2" customWidth="1"/>
    <col min="12802" max="12802" width="13.875" style="2" customWidth="1"/>
    <col min="12803" max="12803" width="14.125" style="2" customWidth="1"/>
    <col min="12804" max="12804" width="10.875" style="2" customWidth="1"/>
    <col min="12805" max="12805" width="0" style="2" hidden="1" customWidth="1"/>
    <col min="12806" max="12806" width="13.75" style="2" customWidth="1"/>
    <col min="12807" max="12807" width="0" style="2" hidden="1" customWidth="1"/>
    <col min="12808" max="12808" width="23.125" style="2" customWidth="1"/>
    <col min="12809" max="12809" width="22.75" style="2" customWidth="1"/>
    <col min="12810" max="12810" width="96.5" style="2" customWidth="1"/>
    <col min="12811" max="13050" width="9" style="2"/>
    <col min="13051" max="13051" width="8.25" style="2" bestFit="1" customWidth="1"/>
    <col min="13052" max="13052" width="36.125" style="2" customWidth="1"/>
    <col min="13053" max="13053" width="0" style="2" hidden="1" customWidth="1"/>
    <col min="13054" max="13055" width="8.125" style="2" customWidth="1"/>
    <col min="13056" max="13056" width="8" style="2" customWidth="1"/>
    <col min="13057" max="13057" width="7.375" style="2" customWidth="1"/>
    <col min="13058" max="13058" width="13.875" style="2" customWidth="1"/>
    <col min="13059" max="13059" width="14.125" style="2" customWidth="1"/>
    <col min="13060" max="13060" width="10.875" style="2" customWidth="1"/>
    <col min="13061" max="13061" width="0" style="2" hidden="1" customWidth="1"/>
    <col min="13062" max="13062" width="13.75" style="2" customWidth="1"/>
    <col min="13063" max="13063" width="0" style="2" hidden="1" customWidth="1"/>
    <col min="13064" max="13064" width="23.125" style="2" customWidth="1"/>
    <col min="13065" max="13065" width="22.75" style="2" customWidth="1"/>
    <col min="13066" max="13066" width="96.5" style="2" customWidth="1"/>
    <col min="13067" max="13306" width="9" style="2"/>
    <col min="13307" max="13307" width="8.25" style="2" bestFit="1" customWidth="1"/>
    <col min="13308" max="13308" width="36.125" style="2" customWidth="1"/>
    <col min="13309" max="13309" width="0" style="2" hidden="1" customWidth="1"/>
    <col min="13310" max="13311" width="8.125" style="2" customWidth="1"/>
    <col min="13312" max="13312" width="8" style="2" customWidth="1"/>
    <col min="13313" max="13313" width="7.375" style="2" customWidth="1"/>
    <col min="13314" max="13314" width="13.875" style="2" customWidth="1"/>
    <col min="13315" max="13315" width="14.125" style="2" customWidth="1"/>
    <col min="13316" max="13316" width="10.875" style="2" customWidth="1"/>
    <col min="13317" max="13317" width="0" style="2" hidden="1" customWidth="1"/>
    <col min="13318" max="13318" width="13.75" style="2" customWidth="1"/>
    <col min="13319" max="13319" width="0" style="2" hidden="1" customWidth="1"/>
    <col min="13320" max="13320" width="23.125" style="2" customWidth="1"/>
    <col min="13321" max="13321" width="22.75" style="2" customWidth="1"/>
    <col min="13322" max="13322" width="96.5" style="2" customWidth="1"/>
    <col min="13323" max="13562" width="9" style="2"/>
    <col min="13563" max="13563" width="8.25" style="2" bestFit="1" customWidth="1"/>
    <col min="13564" max="13564" width="36.125" style="2" customWidth="1"/>
    <col min="13565" max="13565" width="0" style="2" hidden="1" customWidth="1"/>
    <col min="13566" max="13567" width="8.125" style="2" customWidth="1"/>
    <col min="13568" max="13568" width="8" style="2" customWidth="1"/>
    <col min="13569" max="13569" width="7.375" style="2" customWidth="1"/>
    <col min="13570" max="13570" width="13.875" style="2" customWidth="1"/>
    <col min="13571" max="13571" width="14.125" style="2" customWidth="1"/>
    <col min="13572" max="13572" width="10.875" style="2" customWidth="1"/>
    <col min="13573" max="13573" width="0" style="2" hidden="1" customWidth="1"/>
    <col min="13574" max="13574" width="13.75" style="2" customWidth="1"/>
    <col min="13575" max="13575" width="0" style="2" hidden="1" customWidth="1"/>
    <col min="13576" max="13576" width="23.125" style="2" customWidth="1"/>
    <col min="13577" max="13577" width="22.75" style="2" customWidth="1"/>
    <col min="13578" max="13578" width="96.5" style="2" customWidth="1"/>
    <col min="13579" max="13818" width="9" style="2"/>
    <col min="13819" max="13819" width="8.25" style="2" bestFit="1" customWidth="1"/>
    <col min="13820" max="13820" width="36.125" style="2" customWidth="1"/>
    <col min="13821" max="13821" width="0" style="2" hidden="1" customWidth="1"/>
    <col min="13822" max="13823" width="8.125" style="2" customWidth="1"/>
    <col min="13824" max="13824" width="8" style="2" customWidth="1"/>
    <col min="13825" max="13825" width="7.375" style="2" customWidth="1"/>
    <col min="13826" max="13826" width="13.875" style="2" customWidth="1"/>
    <col min="13827" max="13827" width="14.125" style="2" customWidth="1"/>
    <col min="13828" max="13828" width="10.875" style="2" customWidth="1"/>
    <col min="13829" max="13829" width="0" style="2" hidden="1" customWidth="1"/>
    <col min="13830" max="13830" width="13.75" style="2" customWidth="1"/>
    <col min="13831" max="13831" width="0" style="2" hidden="1" customWidth="1"/>
    <col min="13832" max="13832" width="23.125" style="2" customWidth="1"/>
    <col min="13833" max="13833" width="22.75" style="2" customWidth="1"/>
    <col min="13834" max="13834" width="96.5" style="2" customWidth="1"/>
    <col min="13835" max="14074" width="9" style="2"/>
    <col min="14075" max="14075" width="8.25" style="2" bestFit="1" customWidth="1"/>
    <col min="14076" max="14076" width="36.125" style="2" customWidth="1"/>
    <col min="14077" max="14077" width="0" style="2" hidden="1" customWidth="1"/>
    <col min="14078" max="14079" width="8.125" style="2" customWidth="1"/>
    <col min="14080" max="14080" width="8" style="2" customWidth="1"/>
    <col min="14081" max="14081" width="7.375" style="2" customWidth="1"/>
    <col min="14082" max="14082" width="13.875" style="2" customWidth="1"/>
    <col min="14083" max="14083" width="14.125" style="2" customWidth="1"/>
    <col min="14084" max="14084" width="10.875" style="2" customWidth="1"/>
    <col min="14085" max="14085" width="0" style="2" hidden="1" customWidth="1"/>
    <col min="14086" max="14086" width="13.75" style="2" customWidth="1"/>
    <col min="14087" max="14087" width="0" style="2" hidden="1" customWidth="1"/>
    <col min="14088" max="14088" width="23.125" style="2" customWidth="1"/>
    <col min="14089" max="14089" width="22.75" style="2" customWidth="1"/>
    <col min="14090" max="14090" width="96.5" style="2" customWidth="1"/>
    <col min="14091" max="14330" width="9" style="2"/>
    <col min="14331" max="14331" width="8.25" style="2" bestFit="1" customWidth="1"/>
    <col min="14332" max="14332" width="36.125" style="2" customWidth="1"/>
    <col min="14333" max="14333" width="0" style="2" hidden="1" customWidth="1"/>
    <col min="14334" max="14335" width="8.125" style="2" customWidth="1"/>
    <col min="14336" max="14336" width="8" style="2" customWidth="1"/>
    <col min="14337" max="14337" width="7.375" style="2" customWidth="1"/>
    <col min="14338" max="14338" width="13.875" style="2" customWidth="1"/>
    <col min="14339" max="14339" width="14.125" style="2" customWidth="1"/>
    <col min="14340" max="14340" width="10.875" style="2" customWidth="1"/>
    <col min="14341" max="14341" width="0" style="2" hidden="1" customWidth="1"/>
    <col min="14342" max="14342" width="13.75" style="2" customWidth="1"/>
    <col min="14343" max="14343" width="0" style="2" hidden="1" customWidth="1"/>
    <col min="14344" max="14344" width="23.125" style="2" customWidth="1"/>
    <col min="14345" max="14345" width="22.75" style="2" customWidth="1"/>
    <col min="14346" max="14346" width="96.5" style="2" customWidth="1"/>
    <col min="14347" max="14586" width="9" style="2"/>
    <col min="14587" max="14587" width="8.25" style="2" bestFit="1" customWidth="1"/>
    <col min="14588" max="14588" width="36.125" style="2" customWidth="1"/>
    <col min="14589" max="14589" width="0" style="2" hidden="1" customWidth="1"/>
    <col min="14590" max="14591" width="8.125" style="2" customWidth="1"/>
    <col min="14592" max="14592" width="8" style="2" customWidth="1"/>
    <col min="14593" max="14593" width="7.375" style="2" customWidth="1"/>
    <col min="14594" max="14594" width="13.875" style="2" customWidth="1"/>
    <col min="14595" max="14595" width="14.125" style="2" customWidth="1"/>
    <col min="14596" max="14596" width="10.875" style="2" customWidth="1"/>
    <col min="14597" max="14597" width="0" style="2" hidden="1" customWidth="1"/>
    <col min="14598" max="14598" width="13.75" style="2" customWidth="1"/>
    <col min="14599" max="14599" width="0" style="2" hidden="1" customWidth="1"/>
    <col min="14600" max="14600" width="23.125" style="2" customWidth="1"/>
    <col min="14601" max="14601" width="22.75" style="2" customWidth="1"/>
    <col min="14602" max="14602" width="96.5" style="2" customWidth="1"/>
    <col min="14603" max="14842" width="9" style="2"/>
    <col min="14843" max="14843" width="8.25" style="2" bestFit="1" customWidth="1"/>
    <col min="14844" max="14844" width="36.125" style="2" customWidth="1"/>
    <col min="14845" max="14845" width="0" style="2" hidden="1" customWidth="1"/>
    <col min="14846" max="14847" width="8.125" style="2" customWidth="1"/>
    <col min="14848" max="14848" width="8" style="2" customWidth="1"/>
    <col min="14849" max="14849" width="7.375" style="2" customWidth="1"/>
    <col min="14850" max="14850" width="13.875" style="2" customWidth="1"/>
    <col min="14851" max="14851" width="14.125" style="2" customWidth="1"/>
    <col min="14852" max="14852" width="10.875" style="2" customWidth="1"/>
    <col min="14853" max="14853" width="0" style="2" hidden="1" customWidth="1"/>
    <col min="14854" max="14854" width="13.75" style="2" customWidth="1"/>
    <col min="14855" max="14855" width="0" style="2" hidden="1" customWidth="1"/>
    <col min="14856" max="14856" width="23.125" style="2" customWidth="1"/>
    <col min="14857" max="14857" width="22.75" style="2" customWidth="1"/>
    <col min="14858" max="14858" width="96.5" style="2" customWidth="1"/>
    <col min="14859" max="15098" width="9" style="2"/>
    <col min="15099" max="15099" width="8.25" style="2" bestFit="1" customWidth="1"/>
    <col min="15100" max="15100" width="36.125" style="2" customWidth="1"/>
    <col min="15101" max="15101" width="0" style="2" hidden="1" customWidth="1"/>
    <col min="15102" max="15103" width="8.125" style="2" customWidth="1"/>
    <col min="15104" max="15104" width="8" style="2" customWidth="1"/>
    <col min="15105" max="15105" width="7.375" style="2" customWidth="1"/>
    <col min="15106" max="15106" width="13.875" style="2" customWidth="1"/>
    <col min="15107" max="15107" width="14.125" style="2" customWidth="1"/>
    <col min="15108" max="15108" width="10.875" style="2" customWidth="1"/>
    <col min="15109" max="15109" width="0" style="2" hidden="1" customWidth="1"/>
    <col min="15110" max="15110" width="13.75" style="2" customWidth="1"/>
    <col min="15111" max="15111" width="0" style="2" hidden="1" customWidth="1"/>
    <col min="15112" max="15112" width="23.125" style="2" customWidth="1"/>
    <col min="15113" max="15113" width="22.75" style="2" customWidth="1"/>
    <col min="15114" max="15114" width="96.5" style="2" customWidth="1"/>
    <col min="15115" max="15354" width="9" style="2"/>
    <col min="15355" max="15355" width="8.25" style="2" bestFit="1" customWidth="1"/>
    <col min="15356" max="15356" width="36.125" style="2" customWidth="1"/>
    <col min="15357" max="15357" width="0" style="2" hidden="1" customWidth="1"/>
    <col min="15358" max="15359" width="8.125" style="2" customWidth="1"/>
    <col min="15360" max="15360" width="8" style="2" customWidth="1"/>
    <col min="15361" max="15361" width="7.375" style="2" customWidth="1"/>
    <col min="15362" max="15362" width="13.875" style="2" customWidth="1"/>
    <col min="15363" max="15363" width="14.125" style="2" customWidth="1"/>
    <col min="15364" max="15364" width="10.875" style="2" customWidth="1"/>
    <col min="15365" max="15365" width="0" style="2" hidden="1" customWidth="1"/>
    <col min="15366" max="15366" width="13.75" style="2" customWidth="1"/>
    <col min="15367" max="15367" width="0" style="2" hidden="1" customWidth="1"/>
    <col min="15368" max="15368" width="23.125" style="2" customWidth="1"/>
    <col min="15369" max="15369" width="22.75" style="2" customWidth="1"/>
    <col min="15370" max="15370" width="96.5" style="2" customWidth="1"/>
    <col min="15371" max="15610" width="9" style="2"/>
    <col min="15611" max="15611" width="8.25" style="2" bestFit="1" customWidth="1"/>
    <col min="15612" max="15612" width="36.125" style="2" customWidth="1"/>
    <col min="15613" max="15613" width="0" style="2" hidden="1" customWidth="1"/>
    <col min="15614" max="15615" width="8.125" style="2" customWidth="1"/>
    <col min="15616" max="15616" width="8" style="2" customWidth="1"/>
    <col min="15617" max="15617" width="7.375" style="2" customWidth="1"/>
    <col min="15618" max="15618" width="13.875" style="2" customWidth="1"/>
    <col min="15619" max="15619" width="14.125" style="2" customWidth="1"/>
    <col min="15620" max="15620" width="10.875" style="2" customWidth="1"/>
    <col min="15621" max="15621" width="0" style="2" hidden="1" customWidth="1"/>
    <col min="15622" max="15622" width="13.75" style="2" customWidth="1"/>
    <col min="15623" max="15623" width="0" style="2" hidden="1" customWidth="1"/>
    <col min="15624" max="15624" width="23.125" style="2" customWidth="1"/>
    <col min="15625" max="15625" width="22.75" style="2" customWidth="1"/>
    <col min="15626" max="15626" width="96.5" style="2" customWidth="1"/>
    <col min="15627" max="15866" width="9" style="2"/>
    <col min="15867" max="15867" width="8.25" style="2" bestFit="1" customWidth="1"/>
    <col min="15868" max="15868" width="36.125" style="2" customWidth="1"/>
    <col min="15869" max="15869" width="0" style="2" hidden="1" customWidth="1"/>
    <col min="15870" max="15871" width="8.125" style="2" customWidth="1"/>
    <col min="15872" max="15872" width="8" style="2" customWidth="1"/>
    <col min="15873" max="15873" width="7.375" style="2" customWidth="1"/>
    <col min="15874" max="15874" width="13.875" style="2" customWidth="1"/>
    <col min="15875" max="15875" width="14.125" style="2" customWidth="1"/>
    <col min="15876" max="15876" width="10.875" style="2" customWidth="1"/>
    <col min="15877" max="15877" width="0" style="2" hidden="1" customWidth="1"/>
    <col min="15878" max="15878" width="13.75" style="2" customWidth="1"/>
    <col min="15879" max="15879" width="0" style="2" hidden="1" customWidth="1"/>
    <col min="15880" max="15880" width="23.125" style="2" customWidth="1"/>
    <col min="15881" max="15881" width="22.75" style="2" customWidth="1"/>
    <col min="15882" max="15882" width="96.5" style="2" customWidth="1"/>
    <col min="15883" max="16122" width="9" style="2"/>
    <col min="16123" max="16123" width="8.25" style="2" bestFit="1" customWidth="1"/>
    <col min="16124" max="16124" width="36.125" style="2" customWidth="1"/>
    <col min="16125" max="16125" width="0" style="2" hidden="1" customWidth="1"/>
    <col min="16126" max="16127" width="8.125" style="2" customWidth="1"/>
    <col min="16128" max="16128" width="8" style="2" customWidth="1"/>
    <col min="16129" max="16129" width="7.375" style="2" customWidth="1"/>
    <col min="16130" max="16130" width="13.875" style="2" customWidth="1"/>
    <col min="16131" max="16131" width="14.125" style="2" customWidth="1"/>
    <col min="16132" max="16132" width="10.875" style="2" customWidth="1"/>
    <col min="16133" max="16133" width="0" style="2" hidden="1" customWidth="1"/>
    <col min="16134" max="16134" width="13.75" style="2" customWidth="1"/>
    <col min="16135" max="16135" width="0" style="2" hidden="1" customWidth="1"/>
    <col min="16136" max="16136" width="23.125" style="2" customWidth="1"/>
    <col min="16137" max="16137" width="22.75" style="2" customWidth="1"/>
    <col min="16138" max="16138" width="96.5" style="2" customWidth="1"/>
    <col min="16139" max="16384" width="9" style="2"/>
  </cols>
  <sheetData>
    <row r="1" spans="1:22" ht="17.25" customHeight="1">
      <c r="A1" s="1091" t="s">
        <v>665</v>
      </c>
      <c r="B1" s="1091"/>
      <c r="C1" s="242"/>
      <c r="D1" s="1"/>
      <c r="E1" s="1"/>
      <c r="F1" s="1"/>
      <c r="L1" s="228"/>
      <c r="M1" s="229"/>
      <c r="N1" s="2"/>
      <c r="V1" s="2" t="s">
        <v>856</v>
      </c>
    </row>
    <row r="2" spans="1:22" ht="71.25" customHeight="1">
      <c r="A2" s="1128" t="s">
        <v>923</v>
      </c>
      <c r="B2" s="1128"/>
      <c r="C2" s="1128"/>
      <c r="D2" s="1128"/>
      <c r="E2" s="1128"/>
      <c r="F2" s="1128"/>
      <c r="G2" s="1128"/>
      <c r="H2" s="1128"/>
      <c r="I2" s="1128"/>
      <c r="J2" s="1128"/>
      <c r="K2" s="1128"/>
      <c r="L2" s="1128"/>
      <c r="M2" s="1128"/>
      <c r="N2" s="1128"/>
      <c r="O2" s="1128"/>
      <c r="P2" s="1128"/>
      <c r="Q2" s="1128"/>
      <c r="R2" s="1128"/>
    </row>
    <row r="3" spans="1:22" s="4" customFormat="1" ht="15.75" customHeight="1">
      <c r="A3" s="1092" t="s">
        <v>0</v>
      </c>
      <c r="B3" s="1094" t="s">
        <v>1</v>
      </c>
      <c r="C3" s="1096" t="s">
        <v>2</v>
      </c>
      <c r="D3" s="1096" t="s">
        <v>146</v>
      </c>
      <c r="E3" s="1096" t="s">
        <v>3</v>
      </c>
      <c r="F3" s="1099" t="s">
        <v>934</v>
      </c>
      <c r="G3" s="1125"/>
      <c r="H3" s="1096" t="s">
        <v>515</v>
      </c>
      <c r="I3" s="1096" t="s">
        <v>4</v>
      </c>
      <c r="J3" s="1099" t="s">
        <v>5</v>
      </c>
      <c r="K3" s="1094" t="s">
        <v>462</v>
      </c>
      <c r="L3" s="1103" t="s">
        <v>6</v>
      </c>
      <c r="M3" s="1103" t="s">
        <v>7</v>
      </c>
      <c r="N3" s="1105" t="s">
        <v>803</v>
      </c>
      <c r="O3" s="1129"/>
      <c r="P3" s="1129"/>
      <c r="Q3" s="1106"/>
      <c r="R3" s="1094" t="s">
        <v>804</v>
      </c>
      <c r="V3" s="750" t="s">
        <v>663</v>
      </c>
    </row>
    <row r="4" spans="1:22" s="4" customFormat="1" ht="84" customHeight="1">
      <c r="A4" s="1093"/>
      <c r="B4" s="1095"/>
      <c r="C4" s="1094"/>
      <c r="D4" s="1094"/>
      <c r="E4" s="1094"/>
      <c r="F4" s="1126"/>
      <c r="G4" s="1127"/>
      <c r="H4" s="1094"/>
      <c r="I4" s="1094"/>
      <c r="J4" s="1100"/>
      <c r="K4" s="1095"/>
      <c r="L4" s="1104"/>
      <c r="M4" s="1104"/>
      <c r="N4" s="749" t="s">
        <v>935</v>
      </c>
      <c r="O4" s="749" t="s">
        <v>123</v>
      </c>
      <c r="P4" s="749" t="s">
        <v>1133</v>
      </c>
      <c r="Q4" s="749" t="s">
        <v>1134</v>
      </c>
      <c r="R4" s="1095"/>
      <c r="V4" s="375" t="s">
        <v>664</v>
      </c>
    </row>
    <row r="5" spans="1:22" s="381" customFormat="1" ht="17.25" customHeight="1">
      <c r="A5" s="377" t="s">
        <v>10</v>
      </c>
      <c r="B5" s="377" t="s">
        <v>11</v>
      </c>
      <c r="C5" s="378" t="s">
        <v>12</v>
      </c>
      <c r="D5" s="378" t="s">
        <v>148</v>
      </c>
      <c r="E5" s="378" t="s">
        <v>14</v>
      </c>
      <c r="F5" s="719">
        <v>-4</v>
      </c>
      <c r="G5" s="379" t="s">
        <v>16</v>
      </c>
      <c r="H5" s="379" t="s">
        <v>14</v>
      </c>
      <c r="I5" s="379" t="s">
        <v>18</v>
      </c>
      <c r="J5" s="379" t="s">
        <v>19</v>
      </c>
      <c r="K5" s="379"/>
      <c r="L5" s="379" t="s">
        <v>20</v>
      </c>
      <c r="M5" s="379" t="s">
        <v>21</v>
      </c>
      <c r="N5" s="379" t="s">
        <v>15</v>
      </c>
      <c r="O5" s="379" t="s">
        <v>16</v>
      </c>
      <c r="P5" s="379" t="s">
        <v>17</v>
      </c>
      <c r="Q5" s="379" t="s">
        <v>18</v>
      </c>
      <c r="R5" s="721" t="s">
        <v>19</v>
      </c>
      <c r="S5" s="380"/>
      <c r="T5" s="380"/>
    </row>
    <row r="6" spans="1:22" s="5" customFormat="1" ht="34.5" customHeight="1">
      <c r="A6" s="8" t="s">
        <v>23</v>
      </c>
      <c r="B6" s="9" t="s">
        <v>24</v>
      </c>
      <c r="C6" s="10"/>
      <c r="D6" s="382"/>
      <c r="E6" s="382"/>
      <c r="F6" s="382"/>
      <c r="G6" s="720"/>
      <c r="H6" s="383"/>
      <c r="I6" s="384"/>
      <c r="J6" s="383"/>
      <c r="K6" s="383"/>
      <c r="L6" s="11"/>
      <c r="M6" s="234"/>
      <c r="N6" s="247"/>
      <c r="O6" s="247"/>
      <c r="P6" s="247"/>
      <c r="Q6" s="247"/>
      <c r="R6" s="722"/>
      <c r="S6" s="718"/>
      <c r="T6" s="718"/>
    </row>
    <row r="7" spans="1:22" s="5" customFormat="1" ht="24" customHeight="1">
      <c r="A7" s="385" t="s">
        <v>112</v>
      </c>
      <c r="B7" s="386" t="s">
        <v>563</v>
      </c>
      <c r="C7" s="387"/>
      <c r="D7" s="388"/>
      <c r="E7" s="388"/>
      <c r="F7" s="388"/>
      <c r="G7" s="389"/>
      <c r="H7" s="389"/>
      <c r="I7" s="390"/>
      <c r="J7" s="389"/>
      <c r="K7" s="389"/>
      <c r="L7" s="391"/>
      <c r="M7" s="392"/>
      <c r="N7" s="393"/>
      <c r="O7" s="393"/>
      <c r="P7" s="393"/>
      <c r="Q7" s="393"/>
      <c r="R7" s="401"/>
      <c r="S7" s="392"/>
      <c r="T7" s="392"/>
    </row>
    <row r="8" spans="1:22" s="5" customFormat="1" ht="24" customHeight="1">
      <c r="A8" s="394" t="s">
        <v>106</v>
      </c>
      <c r="B8" s="395" t="s">
        <v>555</v>
      </c>
      <c r="C8" s="393" t="s">
        <v>114</v>
      </c>
      <c r="D8" s="396">
        <f>+E8+F8</f>
        <v>0.5</v>
      </c>
      <c r="E8" s="396"/>
      <c r="F8" s="397">
        <v>0.5</v>
      </c>
      <c r="G8" s="398" t="s">
        <v>25</v>
      </c>
      <c r="H8" s="393" t="s">
        <v>29</v>
      </c>
      <c r="I8" s="399" t="s">
        <v>457</v>
      </c>
      <c r="J8" s="400" t="s">
        <v>58</v>
      </c>
      <c r="K8" s="389"/>
      <c r="L8" s="401" t="s">
        <v>503</v>
      </c>
      <c r="M8" s="402"/>
      <c r="N8" s="393"/>
      <c r="O8" s="393"/>
      <c r="P8" s="393" t="s">
        <v>122</v>
      </c>
      <c r="Q8" s="393"/>
      <c r="R8" s="401"/>
      <c r="S8" s="392">
        <v>19</v>
      </c>
      <c r="T8" s="392"/>
      <c r="V8" s="5" t="str">
        <f>CONCATENATE("20",S8)</f>
        <v>2019</v>
      </c>
    </row>
    <row r="9" spans="1:22" s="5" customFormat="1" ht="24" customHeight="1">
      <c r="A9" s="385" t="s">
        <v>112</v>
      </c>
      <c r="B9" s="386" t="s">
        <v>493</v>
      </c>
      <c r="C9" s="387"/>
      <c r="D9" s="403"/>
      <c r="E9" s="403"/>
      <c r="F9" s="403"/>
      <c r="G9" s="389"/>
      <c r="H9" s="389"/>
      <c r="I9" s="390"/>
      <c r="J9" s="389"/>
      <c r="K9" s="389"/>
      <c r="L9" s="391"/>
      <c r="M9" s="392"/>
      <c r="N9" s="393"/>
      <c r="O9" s="393"/>
      <c r="P9" s="393"/>
      <c r="Q9" s="393"/>
      <c r="R9" s="401"/>
      <c r="S9" s="392"/>
      <c r="T9" s="392"/>
    </row>
    <row r="10" spans="1:22" s="5" customFormat="1" ht="35.25" customHeight="1">
      <c r="A10" s="394" t="s">
        <v>106</v>
      </c>
      <c r="B10" s="395" t="s">
        <v>550</v>
      </c>
      <c r="C10" s="393" t="s">
        <v>113</v>
      </c>
      <c r="D10" s="396">
        <f>+E10+F10</f>
        <v>0.5</v>
      </c>
      <c r="E10" s="396"/>
      <c r="F10" s="397">
        <v>0.5</v>
      </c>
      <c r="G10" s="398" t="s">
        <v>25</v>
      </c>
      <c r="H10" s="393" t="s">
        <v>29</v>
      </c>
      <c r="I10" s="399" t="s">
        <v>457</v>
      </c>
      <c r="J10" s="400" t="s">
        <v>58</v>
      </c>
      <c r="K10" s="389"/>
      <c r="L10" s="401" t="s">
        <v>503</v>
      </c>
      <c r="M10" s="402"/>
      <c r="N10" s="393"/>
      <c r="O10" s="393"/>
      <c r="P10" s="393" t="s">
        <v>122</v>
      </c>
      <c r="Q10" s="393"/>
      <c r="R10" s="401"/>
      <c r="S10" s="392">
        <v>18</v>
      </c>
      <c r="T10" s="392">
        <v>171</v>
      </c>
      <c r="V10" s="5" t="str">
        <f t="shared" ref="V10:V72" si="0">CONCATENATE("20",S10)</f>
        <v>2018</v>
      </c>
    </row>
    <row r="11" spans="1:22" s="5" customFormat="1" ht="39" customHeight="1">
      <c r="A11" s="404" t="s">
        <v>32</v>
      </c>
      <c r="B11" s="405" t="s">
        <v>107</v>
      </c>
      <c r="C11" s="406"/>
      <c r="D11" s="407"/>
      <c r="E11" s="407"/>
      <c r="F11" s="407"/>
      <c r="G11" s="408"/>
      <c r="H11" s="408"/>
      <c r="I11" s="409"/>
      <c r="J11" s="410"/>
      <c r="K11" s="410"/>
      <c r="L11" s="411"/>
      <c r="M11" s="412"/>
      <c r="N11" s="413"/>
      <c r="O11" s="413"/>
      <c r="P11" s="413"/>
      <c r="Q11" s="413"/>
      <c r="R11" s="411"/>
      <c r="S11" s="392"/>
      <c r="T11" s="392"/>
    </row>
    <row r="12" spans="1:22" s="5" customFormat="1" ht="46.5" customHeight="1">
      <c r="A12" s="404" t="s">
        <v>33</v>
      </c>
      <c r="B12" s="405" t="s">
        <v>34</v>
      </c>
      <c r="C12" s="406"/>
      <c r="D12" s="407"/>
      <c r="E12" s="407"/>
      <c r="F12" s="407"/>
      <c r="G12" s="408"/>
      <c r="H12" s="408"/>
      <c r="I12" s="409"/>
      <c r="J12" s="410"/>
      <c r="K12" s="410"/>
      <c r="L12" s="411"/>
      <c r="M12" s="412"/>
      <c r="N12" s="413"/>
      <c r="O12" s="413"/>
      <c r="P12" s="413"/>
      <c r="Q12" s="413"/>
      <c r="R12" s="411"/>
      <c r="S12" s="392"/>
      <c r="T12" s="392"/>
    </row>
    <row r="13" spans="1:22" s="5" customFormat="1" ht="24" customHeight="1">
      <c r="A13" s="385" t="s">
        <v>112</v>
      </c>
      <c r="B13" s="386" t="s">
        <v>111</v>
      </c>
      <c r="C13" s="387"/>
      <c r="D13" s="403"/>
      <c r="E13" s="403"/>
      <c r="F13" s="403"/>
      <c r="G13" s="389"/>
      <c r="H13" s="389"/>
      <c r="I13" s="390"/>
      <c r="J13" s="389"/>
      <c r="K13" s="389"/>
      <c r="L13" s="391"/>
      <c r="M13" s="392"/>
      <c r="N13" s="393"/>
      <c r="O13" s="393"/>
      <c r="P13" s="393"/>
      <c r="Q13" s="393"/>
      <c r="R13" s="401"/>
      <c r="S13" s="392"/>
      <c r="T13" s="392"/>
    </row>
    <row r="14" spans="1:22" s="5" customFormat="1" ht="24" customHeight="1">
      <c r="A14" s="385" t="s">
        <v>106</v>
      </c>
      <c r="B14" s="414" t="s">
        <v>38</v>
      </c>
      <c r="C14" s="415" t="s">
        <v>208</v>
      </c>
      <c r="D14" s="403">
        <f>E14+F14</f>
        <v>700</v>
      </c>
      <c r="E14" s="403"/>
      <c r="F14" s="397">
        <v>700</v>
      </c>
      <c r="G14" s="416" t="s">
        <v>25</v>
      </c>
      <c r="H14" s="389" t="s">
        <v>429</v>
      </c>
      <c r="I14" s="390"/>
      <c r="J14" s="400" t="s">
        <v>51</v>
      </c>
      <c r="K14" s="389"/>
      <c r="L14" s="401" t="s">
        <v>458</v>
      </c>
      <c r="M14" s="392"/>
      <c r="N14" s="393"/>
      <c r="O14" s="393" t="s">
        <v>122</v>
      </c>
      <c r="P14" s="393"/>
      <c r="Q14" s="393"/>
      <c r="R14" s="401" t="s">
        <v>123</v>
      </c>
      <c r="S14" s="392">
        <v>17</v>
      </c>
      <c r="T14" s="392"/>
      <c r="U14" s="5" t="s">
        <v>470</v>
      </c>
      <c r="V14" s="5" t="str">
        <f t="shared" si="0"/>
        <v>2017</v>
      </c>
    </row>
    <row r="15" spans="1:22" s="5" customFormat="1" ht="24" customHeight="1">
      <c r="A15" s="385" t="s">
        <v>112</v>
      </c>
      <c r="B15" s="386" t="s">
        <v>110</v>
      </c>
      <c r="C15" s="387"/>
      <c r="D15" s="403"/>
      <c r="E15" s="403"/>
      <c r="F15" s="403"/>
      <c r="G15" s="389"/>
      <c r="H15" s="389"/>
      <c r="I15" s="390"/>
      <c r="J15" s="389"/>
      <c r="K15" s="389"/>
      <c r="L15" s="391"/>
      <c r="M15" s="392"/>
      <c r="N15" s="393"/>
      <c r="O15" s="393"/>
      <c r="P15" s="393"/>
      <c r="Q15" s="393"/>
      <c r="R15" s="401"/>
      <c r="S15" s="392"/>
      <c r="T15" s="392"/>
    </row>
    <row r="16" spans="1:22" s="5" customFormat="1" ht="35.25" customHeight="1">
      <c r="A16" s="417" t="s">
        <v>106</v>
      </c>
      <c r="B16" s="418" t="s">
        <v>35</v>
      </c>
      <c r="C16" s="415" t="s">
        <v>208</v>
      </c>
      <c r="D16" s="403">
        <f t="shared" ref="D16:D21" si="1">E16+F16</f>
        <v>892.2</v>
      </c>
      <c r="E16" s="403"/>
      <c r="F16" s="403">
        <v>892.2</v>
      </c>
      <c r="G16" s="389" t="s">
        <v>25</v>
      </c>
      <c r="H16" s="389" t="s">
        <v>911</v>
      </c>
      <c r="I16" s="390"/>
      <c r="J16" s="400" t="s">
        <v>51</v>
      </c>
      <c r="K16" s="389" t="s">
        <v>466</v>
      </c>
      <c r="L16" s="419" t="s">
        <v>506</v>
      </c>
      <c r="M16" s="392"/>
      <c r="N16" s="393"/>
      <c r="O16" s="393" t="s">
        <v>122</v>
      </c>
      <c r="P16" s="393"/>
      <c r="Q16" s="393"/>
      <c r="R16" s="401" t="s">
        <v>917</v>
      </c>
      <c r="S16" s="392">
        <v>15</v>
      </c>
      <c r="T16" s="392"/>
      <c r="U16" s="5" t="s">
        <v>470</v>
      </c>
      <c r="V16" s="5" t="str">
        <f t="shared" si="0"/>
        <v>2015</v>
      </c>
    </row>
    <row r="17" spans="1:22" s="235" customFormat="1" ht="14.1" hidden="1" customHeight="1">
      <c r="A17" s="420"/>
      <c r="B17" s="421"/>
      <c r="C17" s="422" t="s">
        <v>208</v>
      </c>
      <c r="D17" s="423">
        <f t="shared" si="1"/>
        <v>584.20000000000005</v>
      </c>
      <c r="E17" s="423"/>
      <c r="F17" s="423">
        <f>F16-F18</f>
        <v>584.20000000000005</v>
      </c>
      <c r="G17" s="424"/>
      <c r="H17" s="424" t="s">
        <v>29</v>
      </c>
      <c r="I17" s="425"/>
      <c r="J17" s="426" t="s">
        <v>51</v>
      </c>
      <c r="K17" s="426"/>
      <c r="L17" s="427"/>
      <c r="M17" s="428"/>
      <c r="N17" s="429"/>
      <c r="O17" s="429"/>
      <c r="P17" s="429"/>
      <c r="Q17" s="429"/>
      <c r="R17" s="723"/>
      <c r="S17" s="430"/>
      <c r="T17" s="430"/>
      <c r="V17" s="5"/>
    </row>
    <row r="18" spans="1:22" s="235" customFormat="1" ht="14.1" hidden="1" customHeight="1">
      <c r="A18" s="420"/>
      <c r="B18" s="421"/>
      <c r="C18" s="422" t="s">
        <v>208</v>
      </c>
      <c r="D18" s="423">
        <f t="shared" si="1"/>
        <v>308</v>
      </c>
      <c r="E18" s="423"/>
      <c r="F18" s="423">
        <v>308</v>
      </c>
      <c r="G18" s="424"/>
      <c r="H18" s="424" t="s">
        <v>36</v>
      </c>
      <c r="I18" s="425"/>
      <c r="J18" s="426" t="s">
        <v>51</v>
      </c>
      <c r="K18" s="426"/>
      <c r="L18" s="427"/>
      <c r="M18" s="428"/>
      <c r="N18" s="429"/>
      <c r="O18" s="429"/>
      <c r="P18" s="429"/>
      <c r="Q18" s="429"/>
      <c r="R18" s="723"/>
      <c r="S18" s="430"/>
      <c r="T18" s="430"/>
      <c r="V18" s="5"/>
    </row>
    <row r="19" spans="1:22" s="5" customFormat="1" ht="36" customHeight="1">
      <c r="A19" s="417" t="s">
        <v>106</v>
      </c>
      <c r="B19" s="431" t="s">
        <v>37</v>
      </c>
      <c r="C19" s="415" t="s">
        <v>118</v>
      </c>
      <c r="D19" s="432">
        <f t="shared" si="1"/>
        <v>4.6120400000000004</v>
      </c>
      <c r="E19" s="433"/>
      <c r="F19" s="432">
        <v>4.6120400000000004</v>
      </c>
      <c r="G19" s="416" t="s">
        <v>25</v>
      </c>
      <c r="H19" s="389" t="s">
        <v>807</v>
      </c>
      <c r="I19" s="418"/>
      <c r="J19" s="400" t="s">
        <v>51</v>
      </c>
      <c r="K19" s="389"/>
      <c r="L19" s="401" t="s">
        <v>639</v>
      </c>
      <c r="M19" s="392"/>
      <c r="N19" s="393"/>
      <c r="O19" s="393"/>
      <c r="P19" s="393" t="s">
        <v>122</v>
      </c>
      <c r="Q19" s="393"/>
      <c r="R19" s="401"/>
      <c r="S19" s="392">
        <v>16</v>
      </c>
      <c r="T19" s="392"/>
      <c r="V19" s="5" t="str">
        <f t="shared" si="0"/>
        <v>2016</v>
      </c>
    </row>
    <row r="20" spans="1:22" s="5" customFormat="1" ht="14.1" hidden="1" customHeight="1">
      <c r="A20" s="420"/>
      <c r="B20" s="434"/>
      <c r="C20" s="422" t="s">
        <v>118</v>
      </c>
      <c r="D20" s="435">
        <f t="shared" si="1"/>
        <v>3</v>
      </c>
      <c r="E20" s="436"/>
      <c r="F20" s="435">
        <v>3</v>
      </c>
      <c r="G20" s="437"/>
      <c r="H20" s="424" t="s">
        <v>31</v>
      </c>
      <c r="I20" s="421"/>
      <c r="J20" s="438"/>
      <c r="K20" s="438"/>
      <c r="L20" s="439"/>
      <c r="M20" s="428"/>
      <c r="N20" s="393"/>
      <c r="O20" s="393"/>
      <c r="P20" s="393"/>
      <c r="Q20" s="393"/>
      <c r="R20" s="401"/>
      <c r="S20" s="392"/>
      <c r="T20" s="392"/>
    </row>
    <row r="21" spans="1:22" s="5" customFormat="1" ht="14.1" hidden="1" customHeight="1">
      <c r="A21" s="420"/>
      <c r="B21" s="434"/>
      <c r="C21" s="422" t="s">
        <v>118</v>
      </c>
      <c r="D21" s="435">
        <f t="shared" si="1"/>
        <v>1.6120400000000004</v>
      </c>
      <c r="E21" s="436"/>
      <c r="F21" s="435">
        <f>F19-F20</f>
        <v>1.6120400000000004</v>
      </c>
      <c r="G21" s="437"/>
      <c r="H21" s="424" t="s">
        <v>36</v>
      </c>
      <c r="I21" s="421"/>
      <c r="J21" s="438"/>
      <c r="K21" s="438"/>
      <c r="L21" s="439"/>
      <c r="M21" s="428"/>
      <c r="N21" s="393"/>
      <c r="O21" s="393"/>
      <c r="P21" s="393"/>
      <c r="Q21" s="393"/>
      <c r="R21" s="401"/>
      <c r="S21" s="392"/>
      <c r="T21" s="392"/>
    </row>
    <row r="22" spans="1:22" s="5" customFormat="1" ht="51" customHeight="1">
      <c r="A22" s="404" t="s">
        <v>39</v>
      </c>
      <c r="B22" s="405" t="s">
        <v>40</v>
      </c>
      <c r="C22" s="406"/>
      <c r="D22" s="407"/>
      <c r="E22" s="407"/>
      <c r="F22" s="407"/>
      <c r="G22" s="408"/>
      <c r="H22" s="408"/>
      <c r="I22" s="409"/>
      <c r="J22" s="410"/>
      <c r="K22" s="410"/>
      <c r="L22" s="411"/>
      <c r="M22" s="412"/>
      <c r="N22" s="413"/>
      <c r="O22" s="413"/>
      <c r="P22" s="413"/>
      <c r="Q22" s="413"/>
      <c r="R22" s="411"/>
      <c r="S22" s="392"/>
      <c r="T22" s="392"/>
    </row>
    <row r="23" spans="1:22" s="5" customFormat="1" ht="30" customHeight="1">
      <c r="A23" s="404" t="s">
        <v>41</v>
      </c>
      <c r="B23" s="405" t="s">
        <v>108</v>
      </c>
      <c r="C23" s="406"/>
      <c r="D23" s="407"/>
      <c r="E23" s="407"/>
      <c r="F23" s="407"/>
      <c r="G23" s="408"/>
      <c r="H23" s="408"/>
      <c r="I23" s="409"/>
      <c r="J23" s="717"/>
      <c r="K23" s="717"/>
      <c r="L23" s="411"/>
      <c r="M23" s="412"/>
      <c r="N23" s="413"/>
      <c r="O23" s="413"/>
      <c r="P23" s="413"/>
      <c r="Q23" s="413"/>
      <c r="R23" s="411"/>
      <c r="S23" s="392"/>
      <c r="T23" s="392"/>
    </row>
    <row r="24" spans="1:22" s="5" customFormat="1" ht="24" customHeight="1">
      <c r="A24" s="385" t="s">
        <v>112</v>
      </c>
      <c r="B24" s="386" t="s">
        <v>564</v>
      </c>
      <c r="C24" s="387"/>
      <c r="D24" s="403"/>
      <c r="E24" s="403"/>
      <c r="F24" s="403"/>
      <c r="G24" s="389"/>
      <c r="H24" s="389"/>
      <c r="I24" s="390"/>
      <c r="J24" s="400"/>
      <c r="K24" s="400"/>
      <c r="L24" s="401"/>
      <c r="M24" s="392"/>
      <c r="N24" s="393"/>
      <c r="O24" s="393"/>
      <c r="P24" s="393"/>
      <c r="Q24" s="393"/>
      <c r="R24" s="401"/>
      <c r="S24" s="392"/>
      <c r="T24" s="392"/>
    </row>
    <row r="25" spans="1:22" s="5" customFormat="1" ht="36" customHeight="1">
      <c r="A25" s="385" t="s">
        <v>106</v>
      </c>
      <c r="B25" s="450" t="s">
        <v>592</v>
      </c>
      <c r="C25" s="415" t="s">
        <v>115</v>
      </c>
      <c r="D25" s="403">
        <f>E25+F25</f>
        <v>0.15967999999999999</v>
      </c>
      <c r="E25" s="403"/>
      <c r="F25" s="403">
        <v>0.15967999999999999</v>
      </c>
      <c r="G25" s="389" t="s">
        <v>25</v>
      </c>
      <c r="H25" s="389" t="s">
        <v>29</v>
      </c>
      <c r="I25" s="390" t="s">
        <v>565</v>
      </c>
      <c r="J25" s="400" t="s">
        <v>58</v>
      </c>
      <c r="K25" s="400" t="s">
        <v>513</v>
      </c>
      <c r="L25" s="401" t="s">
        <v>671</v>
      </c>
      <c r="M25" s="392"/>
      <c r="N25" s="393" t="s">
        <v>122</v>
      </c>
      <c r="O25" s="393"/>
      <c r="P25" s="392"/>
      <c r="Q25" s="393"/>
      <c r="R25" s="401"/>
      <c r="S25" s="392">
        <v>20</v>
      </c>
      <c r="T25" s="392"/>
      <c r="V25" s="5" t="str">
        <f t="shared" si="0"/>
        <v>2020</v>
      </c>
    </row>
    <row r="26" spans="1:22" s="5" customFormat="1" ht="36" customHeight="1">
      <c r="A26" s="385" t="s">
        <v>106</v>
      </c>
      <c r="B26" s="450" t="s">
        <v>593</v>
      </c>
      <c r="C26" s="415" t="s">
        <v>115</v>
      </c>
      <c r="D26" s="403">
        <f t="shared" ref="D26:D48" si="2">E26+F26</f>
        <v>0.2074</v>
      </c>
      <c r="E26" s="403"/>
      <c r="F26" s="403">
        <v>0.2074</v>
      </c>
      <c r="G26" s="389" t="s">
        <v>25</v>
      </c>
      <c r="H26" s="389" t="s">
        <v>29</v>
      </c>
      <c r="I26" s="390" t="s">
        <v>566</v>
      </c>
      <c r="J26" s="400" t="s">
        <v>58</v>
      </c>
      <c r="K26" s="400" t="s">
        <v>513</v>
      </c>
      <c r="L26" s="401" t="s">
        <v>672</v>
      </c>
      <c r="M26" s="392"/>
      <c r="N26" s="393" t="s">
        <v>122</v>
      </c>
      <c r="O26" s="393"/>
      <c r="P26" s="392"/>
      <c r="Q26" s="393"/>
      <c r="R26" s="401"/>
      <c r="S26" s="392">
        <v>20</v>
      </c>
      <c r="T26" s="392"/>
      <c r="V26" s="5" t="str">
        <f t="shared" si="0"/>
        <v>2020</v>
      </c>
    </row>
    <row r="27" spans="1:22" s="5" customFormat="1" ht="36" customHeight="1">
      <c r="A27" s="385" t="s">
        <v>106</v>
      </c>
      <c r="B27" s="450" t="s">
        <v>594</v>
      </c>
      <c r="C27" s="415" t="s">
        <v>115</v>
      </c>
      <c r="D27" s="403">
        <f t="shared" si="2"/>
        <v>0.15</v>
      </c>
      <c r="E27" s="403"/>
      <c r="F27" s="403">
        <v>0.15</v>
      </c>
      <c r="G27" s="389" t="s">
        <v>25</v>
      </c>
      <c r="H27" s="389" t="s">
        <v>29</v>
      </c>
      <c r="I27" s="390" t="s">
        <v>567</v>
      </c>
      <c r="J27" s="400" t="s">
        <v>58</v>
      </c>
      <c r="K27" s="400" t="s">
        <v>513</v>
      </c>
      <c r="L27" s="401" t="s">
        <v>673</v>
      </c>
      <c r="M27" s="392"/>
      <c r="N27" s="393" t="s">
        <v>122</v>
      </c>
      <c r="O27" s="393"/>
      <c r="P27" s="392"/>
      <c r="Q27" s="393"/>
      <c r="R27" s="401"/>
      <c r="S27" s="392">
        <v>20</v>
      </c>
      <c r="T27" s="392"/>
      <c r="V27" s="5" t="str">
        <f t="shared" si="0"/>
        <v>2020</v>
      </c>
    </row>
    <row r="28" spans="1:22" s="5" customFormat="1" ht="36" customHeight="1">
      <c r="A28" s="385" t="s">
        <v>106</v>
      </c>
      <c r="B28" s="450" t="s">
        <v>595</v>
      </c>
      <c r="C28" s="415" t="s">
        <v>115</v>
      </c>
      <c r="D28" s="403">
        <f t="shared" si="2"/>
        <v>7.0000000000000007E-2</v>
      </c>
      <c r="E28" s="403"/>
      <c r="F28" s="403">
        <v>7.0000000000000007E-2</v>
      </c>
      <c r="G28" s="389" t="s">
        <v>25</v>
      </c>
      <c r="H28" s="389" t="s">
        <v>29</v>
      </c>
      <c r="I28" s="390" t="s">
        <v>565</v>
      </c>
      <c r="J28" s="400" t="s">
        <v>58</v>
      </c>
      <c r="K28" s="400" t="s">
        <v>513</v>
      </c>
      <c r="L28" s="401" t="s">
        <v>674</v>
      </c>
      <c r="M28" s="392"/>
      <c r="N28" s="393" t="s">
        <v>122</v>
      </c>
      <c r="O28" s="393"/>
      <c r="P28" s="392"/>
      <c r="Q28" s="393"/>
      <c r="R28" s="401"/>
      <c r="S28" s="392">
        <v>20</v>
      </c>
      <c r="T28" s="392"/>
      <c r="V28" s="5" t="str">
        <f t="shared" si="0"/>
        <v>2020</v>
      </c>
    </row>
    <row r="29" spans="1:22" s="5" customFormat="1" ht="49.5" customHeight="1">
      <c r="A29" s="385" t="s">
        <v>106</v>
      </c>
      <c r="B29" s="450" t="s">
        <v>596</v>
      </c>
      <c r="C29" s="415" t="s">
        <v>115</v>
      </c>
      <c r="D29" s="403">
        <f t="shared" si="2"/>
        <v>0.25</v>
      </c>
      <c r="E29" s="403"/>
      <c r="F29" s="403">
        <v>0.25</v>
      </c>
      <c r="G29" s="389" t="s">
        <v>25</v>
      </c>
      <c r="H29" s="389" t="s">
        <v>29</v>
      </c>
      <c r="I29" s="390" t="s">
        <v>568</v>
      </c>
      <c r="J29" s="400" t="s">
        <v>58</v>
      </c>
      <c r="K29" s="400" t="s">
        <v>513</v>
      </c>
      <c r="L29" s="401" t="s">
        <v>675</v>
      </c>
      <c r="M29" s="392"/>
      <c r="N29" s="393" t="s">
        <v>122</v>
      </c>
      <c r="O29" s="393"/>
      <c r="P29" s="392"/>
      <c r="Q29" s="393"/>
      <c r="R29" s="401"/>
      <c r="S29" s="392">
        <v>20</v>
      </c>
      <c r="T29" s="392"/>
      <c r="V29" s="5" t="str">
        <f t="shared" si="0"/>
        <v>2020</v>
      </c>
    </row>
    <row r="30" spans="1:22" s="5" customFormat="1" ht="45" customHeight="1">
      <c r="A30" s="385" t="s">
        <v>106</v>
      </c>
      <c r="B30" s="450" t="s">
        <v>619</v>
      </c>
      <c r="C30" s="415" t="s">
        <v>115</v>
      </c>
      <c r="D30" s="403">
        <f t="shared" si="2"/>
        <v>7.8621999999999997E-2</v>
      </c>
      <c r="E30" s="403"/>
      <c r="F30" s="403">
        <v>7.8621999999999997E-2</v>
      </c>
      <c r="G30" s="389" t="s">
        <v>25</v>
      </c>
      <c r="H30" s="389" t="s">
        <v>29</v>
      </c>
      <c r="I30" s="390" t="s">
        <v>569</v>
      </c>
      <c r="J30" s="400" t="s">
        <v>58</v>
      </c>
      <c r="K30" s="400" t="s">
        <v>513</v>
      </c>
      <c r="L30" s="401" t="s">
        <v>737</v>
      </c>
      <c r="M30" s="392"/>
      <c r="N30" s="393" t="s">
        <v>122</v>
      </c>
      <c r="O30" s="393"/>
      <c r="P30" s="392"/>
      <c r="Q30" s="393"/>
      <c r="R30" s="401"/>
      <c r="S30" s="392">
        <v>20</v>
      </c>
      <c r="T30" s="392"/>
      <c r="V30" s="5" t="str">
        <f t="shared" si="0"/>
        <v>2020</v>
      </c>
    </row>
    <row r="31" spans="1:22" s="5" customFormat="1" ht="48.75" customHeight="1">
      <c r="A31" s="385" t="s">
        <v>106</v>
      </c>
      <c r="B31" s="450" t="s">
        <v>808</v>
      </c>
      <c r="C31" s="415" t="s">
        <v>115</v>
      </c>
      <c r="D31" s="403">
        <f t="shared" si="2"/>
        <v>0.11610999999999999</v>
      </c>
      <c r="E31" s="403"/>
      <c r="F31" s="403">
        <v>0.11610999999999999</v>
      </c>
      <c r="G31" s="389" t="s">
        <v>25</v>
      </c>
      <c r="H31" s="389" t="s">
        <v>29</v>
      </c>
      <c r="I31" s="390" t="s">
        <v>447</v>
      </c>
      <c r="J31" s="400" t="s">
        <v>58</v>
      </c>
      <c r="K31" s="400" t="s">
        <v>513</v>
      </c>
      <c r="L31" s="401" t="s">
        <v>676</v>
      </c>
      <c r="M31" s="392"/>
      <c r="N31" s="393" t="s">
        <v>122</v>
      </c>
      <c r="O31" s="393"/>
      <c r="P31" s="392"/>
      <c r="Q31" s="393"/>
      <c r="R31" s="401"/>
      <c r="S31" s="392">
        <v>20</v>
      </c>
      <c r="T31" s="392"/>
      <c r="V31" s="5" t="str">
        <f t="shared" si="0"/>
        <v>2020</v>
      </c>
    </row>
    <row r="32" spans="1:22" s="5" customFormat="1" ht="45.75" customHeight="1">
      <c r="A32" s="385" t="s">
        <v>106</v>
      </c>
      <c r="B32" s="450" t="s">
        <v>598</v>
      </c>
      <c r="C32" s="415" t="s">
        <v>115</v>
      </c>
      <c r="D32" s="403">
        <f t="shared" si="2"/>
        <v>0.12668199999999999</v>
      </c>
      <c r="E32" s="403"/>
      <c r="F32" s="403">
        <v>0.12668199999999999</v>
      </c>
      <c r="G32" s="389" t="s">
        <v>25</v>
      </c>
      <c r="H32" s="389" t="s">
        <v>29</v>
      </c>
      <c r="I32" s="390" t="s">
        <v>571</v>
      </c>
      <c r="J32" s="400" t="s">
        <v>58</v>
      </c>
      <c r="K32" s="400" t="s">
        <v>513</v>
      </c>
      <c r="L32" s="401" t="s">
        <v>677</v>
      </c>
      <c r="M32" s="392"/>
      <c r="N32" s="393" t="s">
        <v>122</v>
      </c>
      <c r="O32" s="393"/>
      <c r="P32" s="392"/>
      <c r="Q32" s="393"/>
      <c r="R32" s="401"/>
      <c r="S32" s="392">
        <v>20</v>
      </c>
      <c r="T32" s="392"/>
      <c r="V32" s="5" t="str">
        <f t="shared" si="0"/>
        <v>2020</v>
      </c>
    </row>
    <row r="33" spans="1:22" s="5" customFormat="1" ht="39" customHeight="1">
      <c r="A33" s="385" t="s">
        <v>106</v>
      </c>
      <c r="B33" s="450" t="s">
        <v>599</v>
      </c>
      <c r="C33" s="415" t="s">
        <v>115</v>
      </c>
      <c r="D33" s="403">
        <f t="shared" si="2"/>
        <v>0.23701999999999998</v>
      </c>
      <c r="E33" s="403"/>
      <c r="F33" s="403">
        <v>0.23701999999999998</v>
      </c>
      <c r="G33" s="389" t="s">
        <v>25</v>
      </c>
      <c r="H33" s="389" t="s">
        <v>29</v>
      </c>
      <c r="I33" s="390" t="s">
        <v>572</v>
      </c>
      <c r="J33" s="400" t="s">
        <v>58</v>
      </c>
      <c r="K33" s="400" t="s">
        <v>513</v>
      </c>
      <c r="L33" s="401" t="s">
        <v>678</v>
      </c>
      <c r="M33" s="392"/>
      <c r="N33" s="393" t="s">
        <v>122</v>
      </c>
      <c r="O33" s="393"/>
      <c r="P33" s="392"/>
      <c r="Q33" s="393"/>
      <c r="R33" s="401"/>
      <c r="S33" s="392">
        <v>20</v>
      </c>
      <c r="T33" s="392"/>
      <c r="V33" s="5" t="str">
        <f t="shared" si="0"/>
        <v>2020</v>
      </c>
    </row>
    <row r="34" spans="1:22" s="5" customFormat="1" ht="48" customHeight="1">
      <c r="A34" s="385" t="s">
        <v>106</v>
      </c>
      <c r="B34" s="450" t="s">
        <v>600</v>
      </c>
      <c r="C34" s="415" t="s">
        <v>115</v>
      </c>
      <c r="D34" s="403">
        <f t="shared" si="2"/>
        <v>0.16908000000000001</v>
      </c>
      <c r="E34" s="403"/>
      <c r="F34" s="403">
        <v>0.16908000000000001</v>
      </c>
      <c r="G34" s="389" t="s">
        <v>25</v>
      </c>
      <c r="H34" s="389" t="s">
        <v>29</v>
      </c>
      <c r="I34" s="390" t="s">
        <v>573</v>
      </c>
      <c r="J34" s="400" t="s">
        <v>58</v>
      </c>
      <c r="K34" s="400" t="s">
        <v>513</v>
      </c>
      <c r="L34" s="401" t="s">
        <v>679</v>
      </c>
      <c r="M34" s="392"/>
      <c r="N34" s="393" t="s">
        <v>122</v>
      </c>
      <c r="O34" s="393"/>
      <c r="P34" s="392"/>
      <c r="Q34" s="393"/>
      <c r="R34" s="401"/>
      <c r="S34" s="392">
        <v>20</v>
      </c>
      <c r="T34" s="392"/>
      <c r="V34" s="5" t="str">
        <f t="shared" si="0"/>
        <v>2020</v>
      </c>
    </row>
    <row r="35" spans="1:22" s="5" customFormat="1" ht="39.75" customHeight="1">
      <c r="A35" s="385" t="s">
        <v>106</v>
      </c>
      <c r="B35" s="450" t="s">
        <v>601</v>
      </c>
      <c r="C35" s="415" t="s">
        <v>115</v>
      </c>
      <c r="D35" s="403">
        <f t="shared" si="2"/>
        <v>0.13514799999999999</v>
      </c>
      <c r="E35" s="403"/>
      <c r="F35" s="403">
        <v>0.13514799999999999</v>
      </c>
      <c r="G35" s="389" t="s">
        <v>25</v>
      </c>
      <c r="H35" s="389" t="s">
        <v>29</v>
      </c>
      <c r="I35" s="390" t="s">
        <v>574</v>
      </c>
      <c r="J35" s="400" t="s">
        <v>58</v>
      </c>
      <c r="K35" s="400" t="s">
        <v>513</v>
      </c>
      <c r="L35" s="401" t="s">
        <v>680</v>
      </c>
      <c r="M35" s="392"/>
      <c r="N35" s="393" t="s">
        <v>122</v>
      </c>
      <c r="O35" s="393"/>
      <c r="P35" s="392"/>
      <c r="Q35" s="393"/>
      <c r="R35" s="401"/>
      <c r="S35" s="392">
        <v>20</v>
      </c>
      <c r="T35" s="392"/>
      <c r="V35" s="5" t="str">
        <f t="shared" si="0"/>
        <v>2020</v>
      </c>
    </row>
    <row r="36" spans="1:22" s="5" customFormat="1" ht="48" customHeight="1">
      <c r="A36" s="385" t="s">
        <v>106</v>
      </c>
      <c r="B36" s="450" t="s">
        <v>602</v>
      </c>
      <c r="C36" s="415" t="s">
        <v>115</v>
      </c>
      <c r="D36" s="403">
        <f t="shared" si="2"/>
        <v>4.6280000000000002E-2</v>
      </c>
      <c r="E36" s="403"/>
      <c r="F36" s="403">
        <v>4.6280000000000002E-2</v>
      </c>
      <c r="G36" s="389" t="s">
        <v>25</v>
      </c>
      <c r="H36" s="389" t="s">
        <v>29</v>
      </c>
      <c r="I36" s="390" t="s">
        <v>575</v>
      </c>
      <c r="J36" s="400" t="s">
        <v>58</v>
      </c>
      <c r="K36" s="400" t="s">
        <v>513</v>
      </c>
      <c r="L36" s="401" t="s">
        <v>681</v>
      </c>
      <c r="M36" s="392"/>
      <c r="N36" s="393" t="s">
        <v>122</v>
      </c>
      <c r="O36" s="393"/>
      <c r="P36" s="392"/>
      <c r="Q36" s="393"/>
      <c r="R36" s="401"/>
      <c r="S36" s="392">
        <v>20</v>
      </c>
      <c r="T36" s="392"/>
      <c r="V36" s="5" t="str">
        <f t="shared" si="0"/>
        <v>2020</v>
      </c>
    </row>
    <row r="37" spans="1:22" s="5" customFormat="1" ht="45" customHeight="1">
      <c r="A37" s="385" t="s">
        <v>106</v>
      </c>
      <c r="B37" s="450" t="s">
        <v>603</v>
      </c>
      <c r="C37" s="415" t="s">
        <v>115</v>
      </c>
      <c r="D37" s="403">
        <f t="shared" si="2"/>
        <v>0.12257999999999999</v>
      </c>
      <c r="E37" s="403"/>
      <c r="F37" s="403">
        <v>0.12257999999999999</v>
      </c>
      <c r="G37" s="389" t="s">
        <v>25</v>
      </c>
      <c r="H37" s="389" t="s">
        <v>29</v>
      </c>
      <c r="I37" s="390" t="s">
        <v>412</v>
      </c>
      <c r="J37" s="400" t="s">
        <v>58</v>
      </c>
      <c r="K37" s="400" t="s">
        <v>513</v>
      </c>
      <c r="L37" s="401" t="s">
        <v>682</v>
      </c>
      <c r="M37" s="392"/>
      <c r="N37" s="393" t="s">
        <v>122</v>
      </c>
      <c r="O37" s="393"/>
      <c r="P37" s="392"/>
      <c r="Q37" s="393"/>
      <c r="R37" s="401"/>
      <c r="S37" s="392">
        <v>20</v>
      </c>
      <c r="T37" s="392"/>
      <c r="V37" s="5" t="str">
        <f t="shared" si="0"/>
        <v>2020</v>
      </c>
    </row>
    <row r="38" spans="1:22" s="5" customFormat="1" ht="33" customHeight="1">
      <c r="A38" s="385" t="s">
        <v>106</v>
      </c>
      <c r="B38" s="450" t="s">
        <v>604</v>
      </c>
      <c r="C38" s="415" t="s">
        <v>115</v>
      </c>
      <c r="D38" s="403">
        <f t="shared" si="2"/>
        <v>7.2179999999999994E-2</v>
      </c>
      <c r="E38" s="403"/>
      <c r="F38" s="403">
        <v>7.2179999999999994E-2</v>
      </c>
      <c r="G38" s="389" t="s">
        <v>25</v>
      </c>
      <c r="H38" s="389" t="s">
        <v>29</v>
      </c>
      <c r="I38" s="390" t="s">
        <v>576</v>
      </c>
      <c r="J38" s="400" t="s">
        <v>58</v>
      </c>
      <c r="K38" s="400" t="s">
        <v>513</v>
      </c>
      <c r="L38" s="401" t="s">
        <v>683</v>
      </c>
      <c r="M38" s="392"/>
      <c r="N38" s="393" t="s">
        <v>122</v>
      </c>
      <c r="O38" s="393"/>
      <c r="P38" s="392"/>
      <c r="Q38" s="393"/>
      <c r="R38" s="401"/>
      <c r="S38" s="392">
        <v>20</v>
      </c>
      <c r="T38" s="392"/>
      <c r="V38" s="5" t="str">
        <f t="shared" si="0"/>
        <v>2020</v>
      </c>
    </row>
    <row r="39" spans="1:22" s="5" customFormat="1" ht="60" customHeight="1">
      <c r="A39" s="385" t="s">
        <v>106</v>
      </c>
      <c r="B39" s="450" t="s">
        <v>605</v>
      </c>
      <c r="C39" s="415" t="s">
        <v>115</v>
      </c>
      <c r="D39" s="403">
        <f t="shared" si="2"/>
        <v>5.5050000000000002E-2</v>
      </c>
      <c r="E39" s="403"/>
      <c r="F39" s="403">
        <v>5.5050000000000002E-2</v>
      </c>
      <c r="G39" s="389" t="s">
        <v>25</v>
      </c>
      <c r="H39" s="389" t="s">
        <v>29</v>
      </c>
      <c r="I39" s="390" t="s">
        <v>406</v>
      </c>
      <c r="J39" s="400" t="s">
        <v>58</v>
      </c>
      <c r="K39" s="400" t="s">
        <v>513</v>
      </c>
      <c r="L39" s="401" t="s">
        <v>684</v>
      </c>
      <c r="M39" s="392"/>
      <c r="N39" s="393" t="s">
        <v>122</v>
      </c>
      <c r="O39" s="393"/>
      <c r="P39" s="392"/>
      <c r="Q39" s="393"/>
      <c r="R39" s="401"/>
      <c r="S39" s="392">
        <v>20</v>
      </c>
      <c r="T39" s="392"/>
      <c r="V39" s="5" t="str">
        <f t="shared" si="0"/>
        <v>2020</v>
      </c>
    </row>
    <row r="40" spans="1:22" s="5" customFormat="1" ht="42.75" customHeight="1">
      <c r="A40" s="385" t="s">
        <v>106</v>
      </c>
      <c r="B40" s="450" t="s">
        <v>606</v>
      </c>
      <c r="C40" s="415" t="s">
        <v>115</v>
      </c>
      <c r="D40" s="403">
        <f t="shared" si="2"/>
        <v>0.16660899999999998</v>
      </c>
      <c r="E40" s="403"/>
      <c r="F40" s="403">
        <v>0.16660899999999998</v>
      </c>
      <c r="G40" s="389" t="s">
        <v>25</v>
      </c>
      <c r="H40" s="389" t="s">
        <v>29</v>
      </c>
      <c r="I40" s="390" t="s">
        <v>577</v>
      </c>
      <c r="J40" s="400" t="s">
        <v>58</v>
      </c>
      <c r="K40" s="400" t="s">
        <v>513</v>
      </c>
      <c r="L40" s="401" t="s">
        <v>685</v>
      </c>
      <c r="M40" s="392"/>
      <c r="N40" s="393" t="s">
        <v>122</v>
      </c>
      <c r="O40" s="393"/>
      <c r="P40" s="392"/>
      <c r="Q40" s="393"/>
      <c r="R40" s="401"/>
      <c r="S40" s="392">
        <v>20</v>
      </c>
      <c r="T40" s="392"/>
      <c r="V40" s="5" t="str">
        <f t="shared" si="0"/>
        <v>2020</v>
      </c>
    </row>
    <row r="41" spans="1:22" s="5" customFormat="1" ht="39" customHeight="1">
      <c r="A41" s="385" t="s">
        <v>106</v>
      </c>
      <c r="B41" s="450" t="s">
        <v>607</v>
      </c>
      <c r="C41" s="415" t="s">
        <v>115</v>
      </c>
      <c r="D41" s="403">
        <f t="shared" si="2"/>
        <v>0.14765</v>
      </c>
      <c r="E41" s="403"/>
      <c r="F41" s="403">
        <v>0.14765</v>
      </c>
      <c r="G41" s="389" t="s">
        <v>25</v>
      </c>
      <c r="H41" s="389" t="s">
        <v>29</v>
      </c>
      <c r="I41" s="390" t="s">
        <v>578</v>
      </c>
      <c r="J41" s="400" t="s">
        <v>58</v>
      </c>
      <c r="K41" s="400" t="s">
        <v>513</v>
      </c>
      <c r="L41" s="401" t="s">
        <v>686</v>
      </c>
      <c r="M41" s="392"/>
      <c r="N41" s="393" t="s">
        <v>122</v>
      </c>
      <c r="O41" s="393"/>
      <c r="P41" s="392"/>
      <c r="Q41" s="393"/>
      <c r="R41" s="401"/>
      <c r="S41" s="392">
        <v>20</v>
      </c>
      <c r="T41" s="392"/>
      <c r="V41" s="5" t="str">
        <f t="shared" si="0"/>
        <v>2020</v>
      </c>
    </row>
    <row r="42" spans="1:22" s="5" customFormat="1" ht="36" customHeight="1">
      <c r="A42" s="385" t="s">
        <v>106</v>
      </c>
      <c r="B42" s="450" t="s">
        <v>608</v>
      </c>
      <c r="C42" s="415" t="s">
        <v>115</v>
      </c>
      <c r="D42" s="403">
        <f t="shared" si="2"/>
        <v>9.6509999999999999E-2</v>
      </c>
      <c r="E42" s="403"/>
      <c r="F42" s="403">
        <v>9.6509999999999999E-2</v>
      </c>
      <c r="G42" s="389" t="s">
        <v>25</v>
      </c>
      <c r="H42" s="389" t="s">
        <v>29</v>
      </c>
      <c r="I42" s="390" t="s">
        <v>579</v>
      </c>
      <c r="J42" s="400" t="s">
        <v>58</v>
      </c>
      <c r="K42" s="400" t="s">
        <v>513</v>
      </c>
      <c r="L42" s="401" t="s">
        <v>687</v>
      </c>
      <c r="M42" s="392"/>
      <c r="N42" s="393" t="s">
        <v>122</v>
      </c>
      <c r="O42" s="393"/>
      <c r="P42" s="392"/>
      <c r="Q42" s="393"/>
      <c r="R42" s="401"/>
      <c r="S42" s="392">
        <v>20</v>
      </c>
      <c r="T42" s="392"/>
      <c r="V42" s="5" t="str">
        <f t="shared" si="0"/>
        <v>2020</v>
      </c>
    </row>
    <row r="43" spans="1:22" s="5" customFormat="1" ht="53.25" customHeight="1">
      <c r="A43" s="385" t="s">
        <v>106</v>
      </c>
      <c r="B43" s="450" t="s">
        <v>616</v>
      </c>
      <c r="C43" s="415" t="s">
        <v>115</v>
      </c>
      <c r="D43" s="403">
        <f t="shared" si="2"/>
        <v>3.8649999999999997E-2</v>
      </c>
      <c r="E43" s="403"/>
      <c r="F43" s="403">
        <v>3.8649999999999997E-2</v>
      </c>
      <c r="G43" s="389" t="s">
        <v>25</v>
      </c>
      <c r="H43" s="389" t="s">
        <v>29</v>
      </c>
      <c r="I43" s="390" t="s">
        <v>580</v>
      </c>
      <c r="J43" s="400" t="s">
        <v>58</v>
      </c>
      <c r="K43" s="400" t="s">
        <v>513</v>
      </c>
      <c r="L43" s="401" t="s">
        <v>688</v>
      </c>
      <c r="M43" s="392"/>
      <c r="N43" s="393" t="s">
        <v>122</v>
      </c>
      <c r="O43" s="393"/>
      <c r="P43" s="392"/>
      <c r="Q43" s="393"/>
      <c r="R43" s="401"/>
      <c r="S43" s="392">
        <v>20</v>
      </c>
      <c r="T43" s="392"/>
      <c r="V43" s="5" t="str">
        <f t="shared" si="0"/>
        <v>2020</v>
      </c>
    </row>
    <row r="44" spans="1:22" s="5" customFormat="1" ht="54" customHeight="1">
      <c r="A44" s="385" t="s">
        <v>106</v>
      </c>
      <c r="B44" s="450" t="s">
        <v>617</v>
      </c>
      <c r="C44" s="415" t="s">
        <v>115</v>
      </c>
      <c r="D44" s="403">
        <f t="shared" si="2"/>
        <v>0.10300999999999999</v>
      </c>
      <c r="E44" s="403"/>
      <c r="F44" s="403">
        <v>0.10300999999999999</v>
      </c>
      <c r="G44" s="389" t="s">
        <v>25</v>
      </c>
      <c r="H44" s="389" t="s">
        <v>29</v>
      </c>
      <c r="I44" s="390" t="s">
        <v>412</v>
      </c>
      <c r="J44" s="400" t="s">
        <v>58</v>
      </c>
      <c r="K44" s="400" t="s">
        <v>513</v>
      </c>
      <c r="L44" s="401" t="s">
        <v>689</v>
      </c>
      <c r="M44" s="392"/>
      <c r="N44" s="393" t="s">
        <v>122</v>
      </c>
      <c r="O44" s="393"/>
      <c r="P44" s="392"/>
      <c r="Q44" s="393"/>
      <c r="R44" s="401"/>
      <c r="S44" s="392">
        <v>20</v>
      </c>
      <c r="T44" s="392"/>
      <c r="V44" s="5" t="str">
        <f t="shared" si="0"/>
        <v>2020</v>
      </c>
    </row>
    <row r="45" spans="1:22" s="5" customFormat="1" ht="36" customHeight="1">
      <c r="A45" s="385" t="s">
        <v>106</v>
      </c>
      <c r="B45" s="450" t="s">
        <v>618</v>
      </c>
      <c r="C45" s="415" t="s">
        <v>115</v>
      </c>
      <c r="D45" s="403">
        <f t="shared" si="2"/>
        <v>4.0802999999999999E-2</v>
      </c>
      <c r="E45" s="403"/>
      <c r="F45" s="403">
        <v>4.0802999999999999E-2</v>
      </c>
      <c r="G45" s="389" t="s">
        <v>25</v>
      </c>
      <c r="H45" s="389" t="s">
        <v>29</v>
      </c>
      <c r="I45" s="390" t="s">
        <v>54</v>
      </c>
      <c r="J45" s="400" t="s">
        <v>58</v>
      </c>
      <c r="K45" s="400" t="s">
        <v>584</v>
      </c>
      <c r="L45" s="401" t="s">
        <v>690</v>
      </c>
      <c r="M45" s="392"/>
      <c r="N45" s="393" t="s">
        <v>122</v>
      </c>
      <c r="O45" s="393"/>
      <c r="P45" s="392"/>
      <c r="Q45" s="393"/>
      <c r="R45" s="401"/>
      <c r="S45" s="392">
        <v>20</v>
      </c>
      <c r="T45" s="392"/>
      <c r="V45" s="5" t="str">
        <f t="shared" si="0"/>
        <v>2020</v>
      </c>
    </row>
    <row r="46" spans="1:22" s="5" customFormat="1" ht="36" customHeight="1">
      <c r="A46" s="385" t="s">
        <v>106</v>
      </c>
      <c r="B46" s="450" t="s">
        <v>620</v>
      </c>
      <c r="C46" s="415" t="s">
        <v>115</v>
      </c>
      <c r="D46" s="403">
        <f t="shared" si="2"/>
        <v>3.9886000000000005E-2</v>
      </c>
      <c r="E46" s="403"/>
      <c r="F46" s="403">
        <v>3.9886000000000005E-2</v>
      </c>
      <c r="G46" s="389" t="s">
        <v>25</v>
      </c>
      <c r="H46" s="389" t="s">
        <v>29</v>
      </c>
      <c r="I46" s="390" t="s">
        <v>581</v>
      </c>
      <c r="J46" s="400" t="s">
        <v>58</v>
      </c>
      <c r="K46" s="400" t="s">
        <v>584</v>
      </c>
      <c r="L46" s="401" t="s">
        <v>691</v>
      </c>
      <c r="M46" s="392"/>
      <c r="N46" s="393" t="s">
        <v>122</v>
      </c>
      <c r="O46" s="393"/>
      <c r="P46" s="392"/>
      <c r="Q46" s="393"/>
      <c r="R46" s="401"/>
      <c r="S46" s="392">
        <v>20</v>
      </c>
      <c r="T46" s="392"/>
      <c r="V46" s="5" t="str">
        <f t="shared" si="0"/>
        <v>2020</v>
      </c>
    </row>
    <row r="47" spans="1:22" s="5" customFormat="1" ht="36" customHeight="1">
      <c r="A47" s="385" t="s">
        <v>106</v>
      </c>
      <c r="B47" s="450" t="s">
        <v>621</v>
      </c>
      <c r="C47" s="415" t="s">
        <v>115</v>
      </c>
      <c r="D47" s="403">
        <f t="shared" si="2"/>
        <v>9.1273999999999994E-2</v>
      </c>
      <c r="E47" s="403"/>
      <c r="F47" s="403">
        <v>9.1273999999999994E-2</v>
      </c>
      <c r="G47" s="389" t="s">
        <v>25</v>
      </c>
      <c r="H47" s="389" t="s">
        <v>29</v>
      </c>
      <c r="I47" s="390" t="s">
        <v>582</v>
      </c>
      <c r="J47" s="400" t="s">
        <v>58</v>
      </c>
      <c r="K47" s="400" t="s">
        <v>585</v>
      </c>
      <c r="L47" s="401" t="s">
        <v>692</v>
      </c>
      <c r="M47" s="392"/>
      <c r="N47" s="393" t="s">
        <v>122</v>
      </c>
      <c r="O47" s="393"/>
      <c r="P47" s="392"/>
      <c r="Q47" s="393"/>
      <c r="R47" s="401"/>
      <c r="S47" s="392">
        <v>20</v>
      </c>
      <c r="T47" s="392"/>
      <c r="V47" s="5" t="str">
        <f t="shared" si="0"/>
        <v>2020</v>
      </c>
    </row>
    <row r="48" spans="1:22" s="5" customFormat="1" ht="36" customHeight="1">
      <c r="A48" s="385" t="s">
        <v>106</v>
      </c>
      <c r="B48" s="450" t="s">
        <v>622</v>
      </c>
      <c r="C48" s="415" t="s">
        <v>115</v>
      </c>
      <c r="D48" s="403">
        <f t="shared" si="2"/>
        <v>0.126</v>
      </c>
      <c r="E48" s="403"/>
      <c r="F48" s="403">
        <v>0.126</v>
      </c>
      <c r="G48" s="389" t="s">
        <v>25</v>
      </c>
      <c r="H48" s="389" t="s">
        <v>29</v>
      </c>
      <c r="I48" s="390" t="s">
        <v>583</v>
      </c>
      <c r="J48" s="400" t="s">
        <v>58</v>
      </c>
      <c r="K48" s="400" t="s">
        <v>585</v>
      </c>
      <c r="L48" s="401" t="s">
        <v>693</v>
      </c>
      <c r="M48" s="392"/>
      <c r="N48" s="393" t="s">
        <v>122</v>
      </c>
      <c r="O48" s="393"/>
      <c r="P48" s="392"/>
      <c r="Q48" s="393"/>
      <c r="R48" s="401"/>
      <c r="S48" s="392">
        <v>20</v>
      </c>
      <c r="T48" s="392"/>
      <c r="V48" s="5" t="str">
        <f t="shared" si="0"/>
        <v>2020</v>
      </c>
    </row>
    <row r="49" spans="1:22" s="5" customFormat="1" ht="36" customHeight="1">
      <c r="A49" s="385" t="s">
        <v>106</v>
      </c>
      <c r="B49" s="451" t="s">
        <v>611</v>
      </c>
      <c r="C49" s="415" t="s">
        <v>115</v>
      </c>
      <c r="D49" s="432">
        <f>E49+F49</f>
        <v>1.1399999999999999</v>
      </c>
      <c r="E49" s="396">
        <v>0.97</v>
      </c>
      <c r="F49" s="452">
        <v>0.17</v>
      </c>
      <c r="G49" s="389" t="s">
        <v>25</v>
      </c>
      <c r="H49" s="389" t="s">
        <v>28</v>
      </c>
      <c r="I49" s="453" t="s">
        <v>590</v>
      </c>
      <c r="J49" s="400" t="s">
        <v>58</v>
      </c>
      <c r="K49" s="400" t="s">
        <v>513</v>
      </c>
      <c r="L49" s="401" t="s">
        <v>694</v>
      </c>
      <c r="M49" s="392"/>
      <c r="N49" s="393" t="s">
        <v>122</v>
      </c>
      <c r="O49" s="393"/>
      <c r="P49" s="392"/>
      <c r="Q49" s="393"/>
      <c r="R49" s="401"/>
      <c r="S49" s="392">
        <v>20</v>
      </c>
      <c r="T49" s="392"/>
      <c r="V49" s="5" t="str">
        <f t="shared" si="0"/>
        <v>2020</v>
      </c>
    </row>
    <row r="50" spans="1:22" s="5" customFormat="1" ht="36" customHeight="1">
      <c r="A50" s="385" t="s">
        <v>106</v>
      </c>
      <c r="B50" s="451" t="s">
        <v>609</v>
      </c>
      <c r="C50" s="415" t="s">
        <v>115</v>
      </c>
      <c r="D50" s="432">
        <f t="shared" ref="D50:D61" si="3">E50+F50</f>
        <v>1.1399999999999999</v>
      </c>
      <c r="E50" s="396">
        <v>0.97</v>
      </c>
      <c r="F50" s="452">
        <v>0.17</v>
      </c>
      <c r="G50" s="389" t="s">
        <v>25</v>
      </c>
      <c r="H50" s="389" t="s">
        <v>28</v>
      </c>
      <c r="I50" s="453" t="s">
        <v>591</v>
      </c>
      <c r="J50" s="400" t="s">
        <v>58</v>
      </c>
      <c r="K50" s="400" t="s">
        <v>513</v>
      </c>
      <c r="L50" s="401" t="s">
        <v>695</v>
      </c>
      <c r="M50" s="392"/>
      <c r="N50" s="393" t="s">
        <v>122</v>
      </c>
      <c r="O50" s="393"/>
      <c r="P50" s="392"/>
      <c r="Q50" s="393"/>
      <c r="R50" s="401"/>
      <c r="S50" s="392">
        <v>20</v>
      </c>
      <c r="T50" s="392"/>
      <c r="V50" s="5" t="str">
        <f t="shared" si="0"/>
        <v>2020</v>
      </c>
    </row>
    <row r="51" spans="1:22" s="5" customFormat="1" ht="36" customHeight="1">
      <c r="A51" s="385" t="s">
        <v>106</v>
      </c>
      <c r="B51" s="451" t="s">
        <v>610</v>
      </c>
      <c r="C51" s="415" t="s">
        <v>115</v>
      </c>
      <c r="D51" s="432">
        <f t="shared" si="3"/>
        <v>1.3299999999999998</v>
      </c>
      <c r="E51" s="396">
        <v>1.1299999999999999</v>
      </c>
      <c r="F51" s="452">
        <v>0.2</v>
      </c>
      <c r="G51" s="389" t="s">
        <v>25</v>
      </c>
      <c r="H51" s="389" t="s">
        <v>28</v>
      </c>
      <c r="I51" s="453" t="s">
        <v>447</v>
      </c>
      <c r="J51" s="400" t="s">
        <v>58</v>
      </c>
      <c r="K51" s="400" t="s">
        <v>513</v>
      </c>
      <c r="L51" s="401" t="s">
        <v>696</v>
      </c>
      <c r="M51" s="392"/>
      <c r="N51" s="393" t="s">
        <v>122</v>
      </c>
      <c r="O51" s="393"/>
      <c r="P51" s="392"/>
      <c r="Q51" s="393"/>
      <c r="R51" s="401"/>
      <c r="S51" s="392">
        <v>20</v>
      </c>
      <c r="T51" s="392"/>
      <c r="V51" s="5" t="str">
        <f t="shared" si="0"/>
        <v>2020</v>
      </c>
    </row>
    <row r="52" spans="1:22" s="5" customFormat="1" ht="24" customHeight="1">
      <c r="A52" s="385" t="s">
        <v>106</v>
      </c>
      <c r="B52" s="454" t="s">
        <v>612</v>
      </c>
      <c r="C52" s="415" t="s">
        <v>115</v>
      </c>
      <c r="D52" s="432">
        <f t="shared" si="3"/>
        <v>7.827</v>
      </c>
      <c r="E52" s="403"/>
      <c r="F52" s="455">
        <v>7.827</v>
      </c>
      <c r="G52" s="389" t="s">
        <v>25</v>
      </c>
      <c r="H52" s="389" t="s">
        <v>45</v>
      </c>
      <c r="I52" s="456" t="s">
        <v>529</v>
      </c>
      <c r="J52" s="400" t="s">
        <v>58</v>
      </c>
      <c r="K52" s="400" t="s">
        <v>513</v>
      </c>
      <c r="L52" s="454" t="s">
        <v>697</v>
      </c>
      <c r="M52" s="392"/>
      <c r="N52" s="393" t="s">
        <v>122</v>
      </c>
      <c r="O52" s="393"/>
      <c r="P52" s="392"/>
      <c r="Q52" s="393"/>
      <c r="R52" s="401"/>
      <c r="S52" s="392">
        <v>20</v>
      </c>
      <c r="T52" s="392"/>
      <c r="V52" s="5" t="str">
        <f t="shared" si="0"/>
        <v>2020</v>
      </c>
    </row>
    <row r="53" spans="1:22" s="5" customFormat="1" ht="24" customHeight="1">
      <c r="A53" s="385" t="s">
        <v>106</v>
      </c>
      <c r="B53" s="454" t="s">
        <v>613</v>
      </c>
      <c r="C53" s="415" t="s">
        <v>115</v>
      </c>
      <c r="D53" s="432">
        <f t="shared" si="3"/>
        <v>4.6319999999999997</v>
      </c>
      <c r="E53" s="403"/>
      <c r="F53" s="455">
        <v>4.6319999999999997</v>
      </c>
      <c r="G53" s="389" t="s">
        <v>25</v>
      </c>
      <c r="H53" s="389" t="s">
        <v>45</v>
      </c>
      <c r="I53" s="456" t="s">
        <v>529</v>
      </c>
      <c r="J53" s="400" t="s">
        <v>58</v>
      </c>
      <c r="K53" s="400" t="s">
        <v>513</v>
      </c>
      <c r="L53" s="454" t="s">
        <v>698</v>
      </c>
      <c r="M53" s="392"/>
      <c r="N53" s="393" t="s">
        <v>122</v>
      </c>
      <c r="O53" s="393"/>
      <c r="P53" s="392"/>
      <c r="Q53" s="393"/>
      <c r="R53" s="401"/>
      <c r="S53" s="392">
        <v>20</v>
      </c>
      <c r="T53" s="392"/>
      <c r="V53" s="5" t="str">
        <f t="shared" si="0"/>
        <v>2020</v>
      </c>
    </row>
    <row r="54" spans="1:22" s="5" customFormat="1" ht="24" customHeight="1">
      <c r="A54" s="385" t="s">
        <v>106</v>
      </c>
      <c r="B54" s="457" t="s">
        <v>623</v>
      </c>
      <c r="C54" s="415" t="s">
        <v>115</v>
      </c>
      <c r="D54" s="432">
        <f t="shared" si="3"/>
        <v>4.8</v>
      </c>
      <c r="E54" s="403"/>
      <c r="F54" s="455">
        <v>4.8</v>
      </c>
      <c r="G54" s="389" t="s">
        <v>25</v>
      </c>
      <c r="H54" s="389" t="s">
        <v>45</v>
      </c>
      <c r="I54" s="456" t="s">
        <v>529</v>
      </c>
      <c r="J54" s="400" t="s">
        <v>58</v>
      </c>
      <c r="K54" s="400" t="s">
        <v>513</v>
      </c>
      <c r="L54" s="454" t="s">
        <v>699</v>
      </c>
      <c r="M54" s="392"/>
      <c r="N54" s="393" t="s">
        <v>122</v>
      </c>
      <c r="O54" s="393"/>
      <c r="P54" s="392"/>
      <c r="Q54" s="393"/>
      <c r="R54" s="401"/>
      <c r="S54" s="392">
        <v>20</v>
      </c>
      <c r="T54" s="392"/>
      <c r="V54" s="5" t="str">
        <f t="shared" si="0"/>
        <v>2020</v>
      </c>
    </row>
    <row r="55" spans="1:22" s="5" customFormat="1" ht="36" customHeight="1">
      <c r="A55" s="385" t="s">
        <v>106</v>
      </c>
      <c r="B55" s="454" t="s">
        <v>614</v>
      </c>
      <c r="C55" s="415" t="s">
        <v>115</v>
      </c>
      <c r="D55" s="432">
        <f t="shared" si="3"/>
        <v>8.7439999999999998</v>
      </c>
      <c r="E55" s="403"/>
      <c r="F55" s="455">
        <v>8.7439999999999998</v>
      </c>
      <c r="G55" s="389" t="s">
        <v>25</v>
      </c>
      <c r="H55" s="389" t="s">
        <v>45</v>
      </c>
      <c r="I55" s="456" t="s">
        <v>529</v>
      </c>
      <c r="J55" s="400" t="s">
        <v>58</v>
      </c>
      <c r="K55" s="400" t="s">
        <v>513</v>
      </c>
      <c r="L55" s="454" t="s">
        <v>700</v>
      </c>
      <c r="M55" s="392"/>
      <c r="N55" s="393" t="s">
        <v>122</v>
      </c>
      <c r="O55" s="393"/>
      <c r="P55" s="392"/>
      <c r="Q55" s="393"/>
      <c r="R55" s="401"/>
      <c r="S55" s="392">
        <v>20</v>
      </c>
      <c r="T55" s="392"/>
      <c r="V55" s="5" t="str">
        <f t="shared" si="0"/>
        <v>2020</v>
      </c>
    </row>
    <row r="56" spans="1:22" s="5" customFormat="1" ht="24" customHeight="1">
      <c r="A56" s="385" t="s">
        <v>106</v>
      </c>
      <c r="B56" s="454" t="s">
        <v>615</v>
      </c>
      <c r="C56" s="415" t="s">
        <v>115</v>
      </c>
      <c r="D56" s="432">
        <f t="shared" si="3"/>
        <v>7.952</v>
      </c>
      <c r="E56" s="403"/>
      <c r="F56" s="455">
        <v>7.952</v>
      </c>
      <c r="G56" s="389" t="s">
        <v>25</v>
      </c>
      <c r="H56" s="389" t="s">
        <v>45</v>
      </c>
      <c r="I56" s="456" t="s">
        <v>529</v>
      </c>
      <c r="J56" s="400" t="s">
        <v>58</v>
      </c>
      <c r="K56" s="400" t="s">
        <v>513</v>
      </c>
      <c r="L56" s="454" t="s">
        <v>701</v>
      </c>
      <c r="M56" s="392"/>
      <c r="N56" s="393" t="s">
        <v>122</v>
      </c>
      <c r="O56" s="393"/>
      <c r="P56" s="392"/>
      <c r="Q56" s="393"/>
      <c r="R56" s="401"/>
      <c r="S56" s="392">
        <v>20</v>
      </c>
      <c r="T56" s="392"/>
      <c r="V56" s="5" t="str">
        <f t="shared" si="0"/>
        <v>2020</v>
      </c>
    </row>
    <row r="57" spans="1:22" s="5" customFormat="1" ht="44.1" customHeight="1">
      <c r="A57" s="385" t="s">
        <v>106</v>
      </c>
      <c r="B57" s="454" t="s">
        <v>624</v>
      </c>
      <c r="C57" s="415" t="s">
        <v>115</v>
      </c>
      <c r="D57" s="432">
        <f t="shared" si="3"/>
        <v>3</v>
      </c>
      <c r="E57" s="403"/>
      <c r="F57" s="455">
        <v>3</v>
      </c>
      <c r="G57" s="389" t="s">
        <v>25</v>
      </c>
      <c r="H57" s="389" t="s">
        <v>45</v>
      </c>
      <c r="I57" s="456" t="s">
        <v>529</v>
      </c>
      <c r="J57" s="400" t="s">
        <v>58</v>
      </c>
      <c r="K57" s="400" t="s">
        <v>513</v>
      </c>
      <c r="L57" s="454" t="s">
        <v>702</v>
      </c>
      <c r="M57" s="392"/>
      <c r="N57" s="393" t="s">
        <v>122</v>
      </c>
      <c r="O57" s="393"/>
      <c r="P57" s="392"/>
      <c r="Q57" s="393"/>
      <c r="R57" s="401"/>
      <c r="S57" s="392">
        <v>20</v>
      </c>
      <c r="T57" s="392"/>
      <c r="V57" s="5" t="str">
        <f t="shared" si="0"/>
        <v>2020</v>
      </c>
    </row>
    <row r="58" spans="1:22" s="5" customFormat="1" ht="44.1" customHeight="1">
      <c r="A58" s="385" t="s">
        <v>106</v>
      </c>
      <c r="B58" s="454" t="s">
        <v>625</v>
      </c>
      <c r="C58" s="415" t="s">
        <v>115</v>
      </c>
      <c r="D58" s="432">
        <f t="shared" si="3"/>
        <v>2</v>
      </c>
      <c r="E58" s="403"/>
      <c r="F58" s="455">
        <v>2</v>
      </c>
      <c r="G58" s="389" t="s">
        <v>25</v>
      </c>
      <c r="H58" s="389" t="s">
        <v>45</v>
      </c>
      <c r="I58" s="456" t="s">
        <v>529</v>
      </c>
      <c r="J58" s="400" t="s">
        <v>58</v>
      </c>
      <c r="K58" s="400" t="s">
        <v>513</v>
      </c>
      <c r="L58" s="454" t="s">
        <v>703</v>
      </c>
      <c r="M58" s="392"/>
      <c r="N58" s="393" t="s">
        <v>122</v>
      </c>
      <c r="O58" s="393"/>
      <c r="P58" s="392"/>
      <c r="Q58" s="393"/>
      <c r="R58" s="401"/>
      <c r="S58" s="392">
        <v>20</v>
      </c>
      <c r="T58" s="392"/>
      <c r="V58" s="5" t="str">
        <f t="shared" si="0"/>
        <v>2020</v>
      </c>
    </row>
    <row r="59" spans="1:22" s="5" customFormat="1" ht="44.1" customHeight="1">
      <c r="A59" s="385" t="s">
        <v>106</v>
      </c>
      <c r="B59" s="454" t="s">
        <v>626</v>
      </c>
      <c r="C59" s="415" t="s">
        <v>115</v>
      </c>
      <c r="D59" s="432">
        <f t="shared" si="3"/>
        <v>2.8</v>
      </c>
      <c r="E59" s="403"/>
      <c r="F59" s="458">
        <v>2.8</v>
      </c>
      <c r="G59" s="389" t="s">
        <v>25</v>
      </c>
      <c r="H59" s="389" t="s">
        <v>45</v>
      </c>
      <c r="I59" s="456" t="s">
        <v>529</v>
      </c>
      <c r="J59" s="400" t="s">
        <v>58</v>
      </c>
      <c r="K59" s="400" t="s">
        <v>513</v>
      </c>
      <c r="L59" s="454" t="s">
        <v>704</v>
      </c>
      <c r="M59" s="392"/>
      <c r="N59" s="393" t="s">
        <v>122</v>
      </c>
      <c r="O59" s="393"/>
      <c r="P59" s="392"/>
      <c r="Q59" s="393"/>
      <c r="R59" s="401"/>
      <c r="S59" s="392">
        <v>20</v>
      </c>
      <c r="T59" s="392"/>
      <c r="V59" s="5" t="str">
        <f t="shared" si="0"/>
        <v>2020</v>
      </c>
    </row>
    <row r="60" spans="1:22" s="5" customFormat="1" ht="44.1" customHeight="1">
      <c r="A60" s="385" t="s">
        <v>106</v>
      </c>
      <c r="B60" s="753" t="s">
        <v>667</v>
      </c>
      <c r="C60" s="415" t="s">
        <v>115</v>
      </c>
      <c r="D60" s="432">
        <f t="shared" si="3"/>
        <v>0.13730000000000001</v>
      </c>
      <c r="E60" s="403"/>
      <c r="F60" s="458">
        <v>0.13730000000000001</v>
      </c>
      <c r="G60" s="389" t="s">
        <v>25</v>
      </c>
      <c r="H60" s="389" t="s">
        <v>45</v>
      </c>
      <c r="I60" s="456" t="s">
        <v>529</v>
      </c>
      <c r="J60" s="400" t="s">
        <v>58</v>
      </c>
      <c r="K60" s="400" t="s">
        <v>513</v>
      </c>
      <c r="L60" s="419" t="s">
        <v>705</v>
      </c>
      <c r="M60" s="392"/>
      <c r="N60" s="393" t="s">
        <v>122</v>
      </c>
      <c r="O60" s="393"/>
      <c r="P60" s="392"/>
      <c r="Q60" s="393"/>
      <c r="R60" s="401"/>
      <c r="S60" s="392">
        <v>20</v>
      </c>
      <c r="T60" s="392"/>
      <c r="V60" s="5" t="str">
        <f t="shared" si="0"/>
        <v>2020</v>
      </c>
    </row>
    <row r="61" spans="1:22" s="5" customFormat="1" ht="36" customHeight="1">
      <c r="A61" s="385" t="s">
        <v>106</v>
      </c>
      <c r="B61" s="454" t="s">
        <v>630</v>
      </c>
      <c r="C61" s="415" t="s">
        <v>115</v>
      </c>
      <c r="D61" s="432">
        <f t="shared" si="3"/>
        <v>0.28000000000000003</v>
      </c>
      <c r="E61" s="403"/>
      <c r="F61" s="457">
        <v>0.28000000000000003</v>
      </c>
      <c r="G61" s="389" t="s">
        <v>25</v>
      </c>
      <c r="H61" s="389" t="s">
        <v>31</v>
      </c>
      <c r="I61" s="456" t="s">
        <v>638</v>
      </c>
      <c r="J61" s="400" t="s">
        <v>58</v>
      </c>
      <c r="K61" s="400" t="s">
        <v>513</v>
      </c>
      <c r="L61" s="419" t="s">
        <v>706</v>
      </c>
      <c r="M61" s="392"/>
      <c r="N61" s="393" t="s">
        <v>122</v>
      </c>
      <c r="O61" s="393"/>
      <c r="P61" s="392"/>
      <c r="Q61" s="393"/>
      <c r="R61" s="401"/>
      <c r="S61" s="392">
        <v>20</v>
      </c>
      <c r="T61" s="392"/>
      <c r="V61" s="5" t="str">
        <f t="shared" si="0"/>
        <v>2020</v>
      </c>
    </row>
    <row r="62" spans="1:22" s="5" customFormat="1" ht="36" customHeight="1">
      <c r="A62" s="385" t="s">
        <v>106</v>
      </c>
      <c r="B62" s="454" t="s">
        <v>809</v>
      </c>
      <c r="C62" s="415" t="s">
        <v>115</v>
      </c>
      <c r="D62" s="432">
        <f>E62+F62</f>
        <v>0.2</v>
      </c>
      <c r="E62" s="403"/>
      <c r="F62" s="458">
        <v>0.2</v>
      </c>
      <c r="G62" s="389" t="s">
        <v>25</v>
      </c>
      <c r="H62" s="389" t="s">
        <v>26</v>
      </c>
      <c r="I62" s="456" t="s">
        <v>643</v>
      </c>
      <c r="J62" s="400" t="s">
        <v>58</v>
      </c>
      <c r="K62" s="400" t="s">
        <v>513</v>
      </c>
      <c r="L62" s="454" t="s">
        <v>707</v>
      </c>
      <c r="M62" s="392"/>
      <c r="N62" s="393" t="s">
        <v>122</v>
      </c>
      <c r="O62" s="393"/>
      <c r="P62" s="392"/>
      <c r="Q62" s="393"/>
      <c r="R62" s="401"/>
      <c r="S62" s="392">
        <v>20</v>
      </c>
      <c r="T62" s="392"/>
      <c r="V62" s="5" t="str">
        <f t="shared" si="0"/>
        <v>2020</v>
      </c>
    </row>
    <row r="63" spans="1:22" s="5" customFormat="1" ht="36" customHeight="1">
      <c r="A63" s="385" t="s">
        <v>106</v>
      </c>
      <c r="B63" s="454" t="s">
        <v>810</v>
      </c>
      <c r="C63" s="415" t="s">
        <v>115</v>
      </c>
      <c r="D63" s="432">
        <f t="shared" ref="D63:D64" si="4">E63+F63</f>
        <v>0.2</v>
      </c>
      <c r="E63" s="403"/>
      <c r="F63" s="458">
        <v>0.2</v>
      </c>
      <c r="G63" s="389" t="s">
        <v>25</v>
      </c>
      <c r="H63" s="389" t="s">
        <v>26</v>
      </c>
      <c r="I63" s="456" t="s">
        <v>644</v>
      </c>
      <c r="J63" s="400" t="s">
        <v>58</v>
      </c>
      <c r="K63" s="400" t="s">
        <v>513</v>
      </c>
      <c r="L63" s="454" t="s">
        <v>654</v>
      </c>
      <c r="M63" s="392"/>
      <c r="N63" s="393" t="s">
        <v>122</v>
      </c>
      <c r="O63" s="393"/>
      <c r="P63" s="392"/>
      <c r="Q63" s="393"/>
      <c r="R63" s="401"/>
      <c r="S63" s="392">
        <v>20</v>
      </c>
      <c r="T63" s="392"/>
      <c r="V63" s="5" t="str">
        <f t="shared" si="0"/>
        <v>2020</v>
      </c>
    </row>
    <row r="64" spans="1:22" s="5" customFormat="1" ht="36" customHeight="1">
      <c r="A64" s="385" t="s">
        <v>106</v>
      </c>
      <c r="B64" s="454" t="s">
        <v>811</v>
      </c>
      <c r="C64" s="415" t="s">
        <v>115</v>
      </c>
      <c r="D64" s="432">
        <f t="shared" si="4"/>
        <v>0.2</v>
      </c>
      <c r="E64" s="403"/>
      <c r="F64" s="458">
        <v>0.2</v>
      </c>
      <c r="G64" s="389" t="s">
        <v>25</v>
      </c>
      <c r="H64" s="389" t="s">
        <v>26</v>
      </c>
      <c r="I64" s="456" t="s">
        <v>645</v>
      </c>
      <c r="J64" s="400" t="s">
        <v>58</v>
      </c>
      <c r="K64" s="400" t="s">
        <v>513</v>
      </c>
      <c r="L64" s="454" t="s">
        <v>655</v>
      </c>
      <c r="M64" s="392"/>
      <c r="N64" s="393" t="s">
        <v>122</v>
      </c>
      <c r="O64" s="393"/>
      <c r="P64" s="392"/>
      <c r="Q64" s="393"/>
      <c r="R64" s="401"/>
      <c r="S64" s="392">
        <v>20</v>
      </c>
      <c r="T64" s="392"/>
      <c r="V64" s="5" t="str">
        <f t="shared" si="0"/>
        <v>2020</v>
      </c>
    </row>
    <row r="65" spans="1:22" s="5" customFormat="1" ht="32.25" customHeight="1">
      <c r="A65" s="385" t="s">
        <v>106</v>
      </c>
      <c r="B65" s="460" t="s">
        <v>728</v>
      </c>
      <c r="C65" s="415" t="s">
        <v>115</v>
      </c>
      <c r="D65" s="432">
        <f>E65+F65</f>
        <v>14.456999999999999</v>
      </c>
      <c r="E65" s="461">
        <v>14.03</v>
      </c>
      <c r="F65" s="462">
        <v>0.42699999999999999</v>
      </c>
      <c r="G65" s="389" t="s">
        <v>25</v>
      </c>
      <c r="H65" s="389" t="s">
        <v>812</v>
      </c>
      <c r="I65" s="456" t="s">
        <v>529</v>
      </c>
      <c r="J65" s="400" t="s">
        <v>58</v>
      </c>
      <c r="K65" s="389" t="s">
        <v>729</v>
      </c>
      <c r="L65" s="450" t="s">
        <v>730</v>
      </c>
      <c r="M65" s="392"/>
      <c r="N65" s="393"/>
      <c r="O65" s="393"/>
      <c r="P65" s="393" t="s">
        <v>122</v>
      </c>
      <c r="Q65" s="393"/>
      <c r="R65" s="401"/>
      <c r="S65" s="392">
        <v>20</v>
      </c>
      <c r="T65" s="392"/>
      <c r="V65" s="5" t="str">
        <f t="shared" si="0"/>
        <v>2020</v>
      </c>
    </row>
    <row r="66" spans="1:22" s="5" customFormat="1" ht="51" customHeight="1">
      <c r="A66" s="385" t="s">
        <v>106</v>
      </c>
      <c r="B66" s="450" t="s">
        <v>597</v>
      </c>
      <c r="C66" s="415" t="s">
        <v>117</v>
      </c>
      <c r="D66" s="403">
        <f>E66+F66</f>
        <v>0.68773799999999996</v>
      </c>
      <c r="E66" s="403"/>
      <c r="F66" s="403">
        <v>0.68773799999999996</v>
      </c>
      <c r="G66" s="389" t="s">
        <v>25</v>
      </c>
      <c r="H66" s="389" t="s">
        <v>29</v>
      </c>
      <c r="I66" s="390" t="s">
        <v>570</v>
      </c>
      <c r="J66" s="400" t="s">
        <v>58</v>
      </c>
      <c r="K66" s="400" t="s">
        <v>513</v>
      </c>
      <c r="L66" s="401" t="s">
        <v>709</v>
      </c>
      <c r="M66" s="392"/>
      <c r="N66" s="393"/>
      <c r="O66" s="393"/>
      <c r="P66" s="393" t="s">
        <v>122</v>
      </c>
      <c r="Q66" s="393"/>
      <c r="R66" s="401"/>
      <c r="S66" s="392">
        <v>20</v>
      </c>
      <c r="T66" s="392"/>
      <c r="V66" s="5" t="str">
        <f t="shared" si="0"/>
        <v>2020</v>
      </c>
    </row>
    <row r="67" spans="1:22" s="5" customFormat="1" ht="55.5" customHeight="1">
      <c r="A67" s="385" t="s">
        <v>106</v>
      </c>
      <c r="B67" s="450" t="s">
        <v>627</v>
      </c>
      <c r="C67" s="415" t="s">
        <v>118</v>
      </c>
      <c r="D67" s="403">
        <f>E67+F67</f>
        <v>1</v>
      </c>
      <c r="E67" s="403"/>
      <c r="F67" s="403">
        <v>1</v>
      </c>
      <c r="G67" s="389" t="s">
        <v>25</v>
      </c>
      <c r="H67" s="389" t="s">
        <v>933</v>
      </c>
      <c r="I67" s="390" t="s">
        <v>529</v>
      </c>
      <c r="J67" s="400" t="s">
        <v>58</v>
      </c>
      <c r="K67" s="389" t="s">
        <v>628</v>
      </c>
      <c r="L67" s="401" t="s">
        <v>708</v>
      </c>
      <c r="M67" s="392"/>
      <c r="N67" s="393"/>
      <c r="O67" s="393"/>
      <c r="P67" s="393" t="s">
        <v>122</v>
      </c>
      <c r="Q67" s="393"/>
      <c r="R67" s="401"/>
      <c r="S67" s="392">
        <v>20</v>
      </c>
      <c r="T67" s="392"/>
      <c r="V67" s="5" t="str">
        <f t="shared" si="0"/>
        <v>2020</v>
      </c>
    </row>
    <row r="68" spans="1:22" s="5" customFormat="1" ht="18.75" hidden="1" customHeight="1">
      <c r="A68" s="463"/>
      <c r="B68" s="464"/>
      <c r="C68" s="422" t="s">
        <v>118</v>
      </c>
      <c r="D68" s="423"/>
      <c r="E68" s="423"/>
      <c r="F68" s="423">
        <v>0.3</v>
      </c>
      <c r="G68" s="424"/>
      <c r="H68" s="424" t="s">
        <v>26</v>
      </c>
      <c r="I68" s="425"/>
      <c r="J68" s="465"/>
      <c r="K68" s="424"/>
      <c r="L68" s="439"/>
      <c r="M68" s="428"/>
      <c r="N68" s="393"/>
      <c r="O68" s="393"/>
      <c r="P68" s="393"/>
      <c r="Q68" s="393"/>
      <c r="R68" s="401"/>
      <c r="S68" s="392"/>
      <c r="T68" s="392"/>
    </row>
    <row r="69" spans="1:22" s="5" customFormat="1" ht="12" hidden="1" customHeight="1">
      <c r="A69" s="463"/>
      <c r="B69" s="464"/>
      <c r="C69" s="422" t="s">
        <v>118</v>
      </c>
      <c r="D69" s="423"/>
      <c r="E69" s="423"/>
      <c r="F69" s="423">
        <v>0.3</v>
      </c>
      <c r="G69" s="424"/>
      <c r="H69" s="424" t="s">
        <v>29</v>
      </c>
      <c r="I69" s="425"/>
      <c r="J69" s="465"/>
      <c r="K69" s="424"/>
      <c r="L69" s="439"/>
      <c r="M69" s="428"/>
      <c r="N69" s="393"/>
      <c r="O69" s="393"/>
      <c r="P69" s="393"/>
      <c r="Q69" s="393"/>
      <c r="R69" s="401"/>
      <c r="S69" s="392"/>
      <c r="T69" s="392"/>
    </row>
    <row r="70" spans="1:22" s="5" customFormat="1" ht="13.5" hidden="1" customHeight="1">
      <c r="A70" s="463"/>
      <c r="B70" s="464"/>
      <c r="C70" s="422" t="s">
        <v>118</v>
      </c>
      <c r="D70" s="423"/>
      <c r="E70" s="423"/>
      <c r="F70" s="423">
        <v>0.4</v>
      </c>
      <c r="G70" s="424"/>
      <c r="H70" s="424" t="s">
        <v>45</v>
      </c>
      <c r="I70" s="425"/>
      <c r="J70" s="465"/>
      <c r="K70" s="424"/>
      <c r="L70" s="439"/>
      <c r="M70" s="428"/>
      <c r="N70" s="393"/>
      <c r="O70" s="393"/>
      <c r="P70" s="393"/>
      <c r="Q70" s="393"/>
      <c r="R70" s="401"/>
      <c r="S70" s="392"/>
      <c r="T70" s="392"/>
    </row>
    <row r="71" spans="1:22" s="5" customFormat="1" ht="39.950000000000003" customHeight="1">
      <c r="A71" s="385" t="s">
        <v>106</v>
      </c>
      <c r="B71" s="450" t="s">
        <v>813</v>
      </c>
      <c r="C71" s="415" t="s">
        <v>118</v>
      </c>
      <c r="D71" s="403">
        <f>E71+F71</f>
        <v>0.1</v>
      </c>
      <c r="E71" s="403"/>
      <c r="F71" s="403">
        <v>0.1</v>
      </c>
      <c r="G71" s="400" t="s">
        <v>25</v>
      </c>
      <c r="H71" s="389" t="s">
        <v>27</v>
      </c>
      <c r="I71" s="390" t="s">
        <v>529</v>
      </c>
      <c r="J71" s="400" t="s">
        <v>51</v>
      </c>
      <c r="K71" s="687" t="s">
        <v>814</v>
      </c>
      <c r="L71" s="401" t="s">
        <v>815</v>
      </c>
      <c r="M71" s="392"/>
      <c r="N71" s="393"/>
      <c r="O71" s="393"/>
      <c r="P71" s="393" t="s">
        <v>122</v>
      </c>
      <c r="Q71" s="393"/>
      <c r="R71" s="401"/>
      <c r="S71" s="392">
        <v>20</v>
      </c>
      <c r="T71" s="392">
        <v>201</v>
      </c>
      <c r="V71" s="5" t="str">
        <f t="shared" si="0"/>
        <v>2020</v>
      </c>
    </row>
    <row r="72" spans="1:22" s="5" customFormat="1" ht="39.950000000000003" customHeight="1">
      <c r="A72" s="417" t="s">
        <v>106</v>
      </c>
      <c r="B72" s="451" t="s">
        <v>143</v>
      </c>
      <c r="C72" s="415" t="s">
        <v>118</v>
      </c>
      <c r="D72" s="403">
        <f>E72+F72</f>
        <v>1.3</v>
      </c>
      <c r="E72" s="389"/>
      <c r="F72" s="390">
        <v>1.3</v>
      </c>
      <c r="G72" s="400" t="s">
        <v>25</v>
      </c>
      <c r="H72" s="389" t="s">
        <v>816</v>
      </c>
      <c r="I72" s="390" t="s">
        <v>529</v>
      </c>
      <c r="J72" s="400" t="s">
        <v>51</v>
      </c>
      <c r="K72" s="687" t="s">
        <v>814</v>
      </c>
      <c r="L72" s="401" t="s">
        <v>817</v>
      </c>
      <c r="M72" s="392"/>
      <c r="N72" s="393"/>
      <c r="O72" s="393"/>
      <c r="P72" s="393" t="s">
        <v>122</v>
      </c>
      <c r="Q72" s="393"/>
      <c r="R72" s="401"/>
      <c r="S72" s="392">
        <v>20</v>
      </c>
      <c r="T72" s="392">
        <v>201</v>
      </c>
      <c r="V72" s="5" t="str">
        <f t="shared" si="0"/>
        <v>2020</v>
      </c>
    </row>
    <row r="73" spans="1:22" s="5" customFormat="1" ht="58.5" customHeight="1">
      <c r="A73" s="385" t="s">
        <v>106</v>
      </c>
      <c r="B73" s="451" t="s">
        <v>142</v>
      </c>
      <c r="C73" s="415" t="s">
        <v>118</v>
      </c>
      <c r="D73" s="403">
        <f t="shared" ref="D73:D75" si="5">E73+F73</f>
        <v>1</v>
      </c>
      <c r="E73" s="403"/>
      <c r="F73" s="403">
        <v>1</v>
      </c>
      <c r="G73" s="400" t="s">
        <v>25</v>
      </c>
      <c r="H73" s="389" t="s">
        <v>912</v>
      </c>
      <c r="I73" s="390" t="s">
        <v>529</v>
      </c>
      <c r="J73" s="400" t="s">
        <v>51</v>
      </c>
      <c r="K73" s="687" t="s">
        <v>814</v>
      </c>
      <c r="L73" s="401" t="s">
        <v>818</v>
      </c>
      <c r="M73" s="392"/>
      <c r="N73" s="393"/>
      <c r="O73" s="393"/>
      <c r="P73" s="393" t="s">
        <v>122</v>
      </c>
      <c r="Q73" s="393"/>
      <c r="R73" s="401"/>
      <c r="S73" s="392">
        <v>20</v>
      </c>
      <c r="T73" s="392">
        <v>201</v>
      </c>
      <c r="V73" s="5" t="str">
        <f t="shared" ref="V73:V136" si="6">CONCATENATE("20",S73)</f>
        <v>2020</v>
      </c>
    </row>
    <row r="74" spans="1:22" s="5" customFormat="1" ht="39.950000000000003" customHeight="1">
      <c r="A74" s="385" t="s">
        <v>106</v>
      </c>
      <c r="B74" s="451" t="s">
        <v>141</v>
      </c>
      <c r="C74" s="415" t="s">
        <v>118</v>
      </c>
      <c r="D74" s="403">
        <f t="shared" si="5"/>
        <v>0.4</v>
      </c>
      <c r="E74" s="403"/>
      <c r="F74" s="403">
        <v>0.4</v>
      </c>
      <c r="G74" s="400" t="s">
        <v>25</v>
      </c>
      <c r="H74" s="389" t="s">
        <v>26</v>
      </c>
      <c r="I74" s="390" t="s">
        <v>529</v>
      </c>
      <c r="J74" s="400" t="s">
        <v>51</v>
      </c>
      <c r="K74" s="687" t="s">
        <v>814</v>
      </c>
      <c r="L74" s="401" t="s">
        <v>818</v>
      </c>
      <c r="M74" s="392"/>
      <c r="N74" s="393"/>
      <c r="O74" s="393"/>
      <c r="P74" s="393" t="s">
        <v>122</v>
      </c>
      <c r="Q74" s="393"/>
      <c r="R74" s="401"/>
      <c r="S74" s="392">
        <v>20</v>
      </c>
      <c r="T74" s="392">
        <v>201</v>
      </c>
      <c r="V74" s="5" t="str">
        <f t="shared" si="6"/>
        <v>2020</v>
      </c>
    </row>
    <row r="75" spans="1:22" s="5" customFormat="1" ht="83.25" customHeight="1">
      <c r="A75" s="385" t="s">
        <v>819</v>
      </c>
      <c r="B75" s="754" t="s">
        <v>820</v>
      </c>
      <c r="C75" s="415" t="s">
        <v>115</v>
      </c>
      <c r="D75" s="403">
        <f t="shared" si="5"/>
        <v>4.4999999999999998E-2</v>
      </c>
      <c r="E75" s="403"/>
      <c r="F75" s="403">
        <v>4.4999999999999998E-2</v>
      </c>
      <c r="G75" s="400" t="s">
        <v>25</v>
      </c>
      <c r="H75" s="389" t="s">
        <v>932</v>
      </c>
      <c r="I75" s="390" t="s">
        <v>821</v>
      </c>
      <c r="J75" s="400"/>
      <c r="K75" s="389" t="s">
        <v>822</v>
      </c>
      <c r="L75" s="401" t="s">
        <v>823</v>
      </c>
      <c r="M75" s="392"/>
      <c r="N75" s="393"/>
      <c r="O75" s="393" t="s">
        <v>122</v>
      </c>
      <c r="P75" s="393"/>
      <c r="Q75" s="393"/>
      <c r="R75" s="681" t="s">
        <v>918</v>
      </c>
      <c r="S75" s="392">
        <v>20</v>
      </c>
      <c r="T75" s="392">
        <v>201</v>
      </c>
      <c r="V75" s="5" t="str">
        <f t="shared" si="6"/>
        <v>2020</v>
      </c>
    </row>
    <row r="76" spans="1:22" s="5" customFormat="1" ht="24" customHeight="1">
      <c r="A76" s="385" t="s">
        <v>112</v>
      </c>
      <c r="B76" s="386" t="s">
        <v>563</v>
      </c>
      <c r="C76" s="387"/>
      <c r="D76" s="403"/>
      <c r="E76" s="403"/>
      <c r="F76" s="403"/>
      <c r="G76" s="389"/>
      <c r="H76" s="389"/>
      <c r="I76" s="390"/>
      <c r="J76" s="400"/>
      <c r="K76" s="400"/>
      <c r="L76" s="401"/>
      <c r="M76" s="392"/>
      <c r="N76" s="393"/>
      <c r="O76" s="393"/>
      <c r="P76" s="393"/>
      <c r="Q76" s="393"/>
      <c r="R76" s="401"/>
      <c r="S76" s="392"/>
      <c r="T76" s="392"/>
    </row>
    <row r="77" spans="1:22" s="5" customFormat="1" ht="24" customHeight="1">
      <c r="A77" s="417" t="s">
        <v>106</v>
      </c>
      <c r="B77" s="451" t="s">
        <v>562</v>
      </c>
      <c r="C77" s="415" t="s">
        <v>89</v>
      </c>
      <c r="D77" s="403">
        <f>E77+F77</f>
        <v>1.99787</v>
      </c>
      <c r="E77" s="403"/>
      <c r="F77" s="403">
        <f>19978.7/10000</f>
        <v>1.99787</v>
      </c>
      <c r="G77" s="389" t="s">
        <v>25</v>
      </c>
      <c r="H77" s="389" t="s">
        <v>28</v>
      </c>
      <c r="I77" s="390" t="s">
        <v>662</v>
      </c>
      <c r="J77" s="477" t="s">
        <v>47</v>
      </c>
      <c r="K77" s="393" t="s">
        <v>513</v>
      </c>
      <c r="L77" s="401" t="s">
        <v>589</v>
      </c>
      <c r="M77" s="392" t="s">
        <v>588</v>
      </c>
      <c r="N77" s="393"/>
      <c r="O77" s="393"/>
      <c r="P77" s="393" t="s">
        <v>122</v>
      </c>
      <c r="Q77" s="393"/>
      <c r="R77" s="401"/>
      <c r="S77" s="392">
        <v>19</v>
      </c>
      <c r="T77" s="392"/>
      <c r="V77" s="5" t="str">
        <f t="shared" si="6"/>
        <v>2019</v>
      </c>
    </row>
    <row r="78" spans="1:22" s="5" customFormat="1" ht="36" customHeight="1">
      <c r="A78" s="385" t="s">
        <v>106</v>
      </c>
      <c r="B78" s="451" t="s">
        <v>561</v>
      </c>
      <c r="C78" s="415" t="s">
        <v>115</v>
      </c>
      <c r="D78" s="403">
        <f>E78+F78</f>
        <v>0.45</v>
      </c>
      <c r="E78" s="403"/>
      <c r="F78" s="403">
        <v>0.45</v>
      </c>
      <c r="G78" s="389" t="s">
        <v>25</v>
      </c>
      <c r="H78" s="389" t="s">
        <v>28</v>
      </c>
      <c r="I78" s="390" t="s">
        <v>586</v>
      </c>
      <c r="J78" s="477" t="s">
        <v>47</v>
      </c>
      <c r="K78" s="393" t="s">
        <v>513</v>
      </c>
      <c r="L78" s="401" t="s">
        <v>587</v>
      </c>
      <c r="M78" s="392" t="s">
        <v>588</v>
      </c>
      <c r="N78" s="393" t="s">
        <v>122</v>
      </c>
      <c r="O78" s="393"/>
      <c r="P78" s="393"/>
      <c r="Q78" s="393"/>
      <c r="R78" s="401"/>
      <c r="S78" s="392">
        <v>19</v>
      </c>
      <c r="T78" s="392"/>
      <c r="V78" s="5" t="str">
        <f t="shared" si="6"/>
        <v>2019</v>
      </c>
    </row>
    <row r="79" spans="1:22" s="5" customFormat="1" ht="36" customHeight="1">
      <c r="A79" s="417" t="s">
        <v>106</v>
      </c>
      <c r="B79" s="451" t="s">
        <v>509</v>
      </c>
      <c r="C79" s="415" t="s">
        <v>115</v>
      </c>
      <c r="D79" s="403">
        <f>E79+F79</f>
        <v>11.76</v>
      </c>
      <c r="E79" s="403">
        <v>5.04</v>
      </c>
      <c r="F79" s="403">
        <v>6.72</v>
      </c>
      <c r="G79" s="389" t="s">
        <v>25</v>
      </c>
      <c r="H79" s="389" t="s">
        <v>554</v>
      </c>
      <c r="I79" s="390" t="s">
        <v>529</v>
      </c>
      <c r="J79" s="477" t="s">
        <v>47</v>
      </c>
      <c r="K79" s="393" t="s">
        <v>513</v>
      </c>
      <c r="L79" s="401" t="s">
        <v>519</v>
      </c>
      <c r="M79" s="392" t="s">
        <v>510</v>
      </c>
      <c r="N79" s="393"/>
      <c r="O79" s="393" t="s">
        <v>122</v>
      </c>
      <c r="P79" s="393"/>
      <c r="Q79" s="393"/>
      <c r="R79" s="681" t="s">
        <v>922</v>
      </c>
      <c r="S79" s="392">
        <v>19</v>
      </c>
      <c r="T79" s="392"/>
      <c r="U79" s="5" t="s">
        <v>470</v>
      </c>
      <c r="V79" s="5" t="str">
        <f t="shared" si="6"/>
        <v>2019</v>
      </c>
    </row>
    <row r="80" spans="1:22" s="5" customFormat="1" ht="30" hidden="1" customHeight="1">
      <c r="A80" s="420"/>
      <c r="B80" s="478"/>
      <c r="C80" s="415" t="s">
        <v>115</v>
      </c>
      <c r="D80" s="423"/>
      <c r="E80" s="403"/>
      <c r="F80" s="423">
        <v>3.5485480795423587</v>
      </c>
      <c r="G80" s="424"/>
      <c r="H80" s="424" t="s">
        <v>29</v>
      </c>
      <c r="I80" s="425"/>
      <c r="J80" s="465"/>
      <c r="K80" s="465"/>
      <c r="L80" s="439"/>
      <c r="M80" s="428"/>
      <c r="N80" s="393"/>
      <c r="O80" s="393"/>
      <c r="P80" s="393"/>
      <c r="Q80" s="393"/>
      <c r="R80" s="401"/>
      <c r="S80" s="392"/>
      <c r="T80" s="392"/>
    </row>
    <row r="81" spans="1:22" s="5" customFormat="1" ht="30" hidden="1" customHeight="1">
      <c r="A81" s="420"/>
      <c r="B81" s="478"/>
      <c r="C81" s="415" t="s">
        <v>115</v>
      </c>
      <c r="D81" s="423"/>
      <c r="E81" s="423"/>
      <c r="F81" s="423">
        <v>3.171451920457641</v>
      </c>
      <c r="G81" s="424"/>
      <c r="H81" s="424" t="s">
        <v>28</v>
      </c>
      <c r="I81" s="425"/>
      <c r="J81" s="465"/>
      <c r="K81" s="465"/>
      <c r="L81" s="439"/>
      <c r="M81" s="428"/>
      <c r="N81" s="393"/>
      <c r="O81" s="393"/>
      <c r="P81" s="393"/>
      <c r="Q81" s="393"/>
      <c r="R81" s="401"/>
      <c r="S81" s="392"/>
      <c r="T81" s="392"/>
    </row>
    <row r="82" spans="1:22" s="5" customFormat="1" ht="54.75" customHeight="1">
      <c r="A82" s="417" t="s">
        <v>106</v>
      </c>
      <c r="B82" s="451" t="s">
        <v>516</v>
      </c>
      <c r="C82" s="415" t="s">
        <v>115</v>
      </c>
      <c r="D82" s="403">
        <f>E82+F82</f>
        <v>15.649999999999999</v>
      </c>
      <c r="E82" s="403">
        <v>4.71</v>
      </c>
      <c r="F82" s="403">
        <v>10.94</v>
      </c>
      <c r="G82" s="389" t="s">
        <v>25</v>
      </c>
      <c r="H82" s="389" t="s">
        <v>517</v>
      </c>
      <c r="I82" s="390" t="s">
        <v>529</v>
      </c>
      <c r="J82" s="477" t="s">
        <v>47</v>
      </c>
      <c r="K82" s="393" t="s">
        <v>513</v>
      </c>
      <c r="L82" s="401" t="s">
        <v>519</v>
      </c>
      <c r="M82" s="392" t="s">
        <v>518</v>
      </c>
      <c r="N82" s="393"/>
      <c r="O82" s="393"/>
      <c r="P82" s="393" t="s">
        <v>122</v>
      </c>
      <c r="Q82" s="393"/>
      <c r="R82" s="401"/>
      <c r="S82" s="392">
        <v>19</v>
      </c>
      <c r="T82" s="392"/>
      <c r="V82" s="5" t="str">
        <f t="shared" si="6"/>
        <v>2019</v>
      </c>
    </row>
    <row r="83" spans="1:22" s="5" customFormat="1" ht="30" hidden="1" customHeight="1">
      <c r="A83" s="479"/>
      <c r="B83" s="480"/>
      <c r="C83" s="415" t="s">
        <v>115</v>
      </c>
      <c r="D83" s="403">
        <f t="shared" ref="D83:D84" si="7">E83+F83</f>
        <v>5</v>
      </c>
      <c r="E83" s="481"/>
      <c r="F83" s="481">
        <v>5</v>
      </c>
      <c r="G83" s="482"/>
      <c r="H83" s="482" t="s">
        <v>45</v>
      </c>
      <c r="I83" s="483"/>
      <c r="J83" s="426"/>
      <c r="K83" s="426"/>
      <c r="L83" s="427"/>
      <c r="M83" s="484"/>
      <c r="N83" s="393"/>
      <c r="O83" s="393"/>
      <c r="P83" s="393"/>
      <c r="Q83" s="393"/>
      <c r="R83" s="401"/>
      <c r="S83" s="392"/>
      <c r="T83" s="392"/>
    </row>
    <row r="84" spans="1:22" s="5" customFormat="1" ht="30" hidden="1" customHeight="1">
      <c r="A84" s="479"/>
      <c r="B84" s="480"/>
      <c r="C84" s="415" t="s">
        <v>115</v>
      </c>
      <c r="D84" s="403">
        <f t="shared" si="7"/>
        <v>5.9399999999999995</v>
      </c>
      <c r="E84" s="481"/>
      <c r="F84" s="481">
        <f>F82-F83</f>
        <v>5.9399999999999995</v>
      </c>
      <c r="G84" s="482"/>
      <c r="H84" s="482" t="s">
        <v>26</v>
      </c>
      <c r="I84" s="483"/>
      <c r="J84" s="426"/>
      <c r="K84" s="426"/>
      <c r="L84" s="427"/>
      <c r="M84" s="484"/>
      <c r="N84" s="393"/>
      <c r="O84" s="393"/>
      <c r="P84" s="393"/>
      <c r="Q84" s="393"/>
      <c r="R84" s="401"/>
      <c r="S84" s="392"/>
      <c r="T84" s="392"/>
    </row>
    <row r="85" spans="1:22" s="5" customFormat="1" ht="54.75" customHeight="1">
      <c r="A85" s="417" t="s">
        <v>106</v>
      </c>
      <c r="B85" s="451" t="s">
        <v>496</v>
      </c>
      <c r="C85" s="415" t="s">
        <v>118</v>
      </c>
      <c r="D85" s="403">
        <f>SUM(D86:D88)</f>
        <v>1.2543599999999999</v>
      </c>
      <c r="E85" s="403"/>
      <c r="F85" s="403">
        <f>SUM(F86:F88)</f>
        <v>1.2543599999999999</v>
      </c>
      <c r="G85" s="485" t="s">
        <v>497</v>
      </c>
      <c r="H85" s="389" t="s">
        <v>528</v>
      </c>
      <c r="I85" s="390" t="s">
        <v>529</v>
      </c>
      <c r="J85" s="400" t="s">
        <v>51</v>
      </c>
      <c r="K85" s="389" t="s">
        <v>498</v>
      </c>
      <c r="L85" s="401" t="s">
        <v>499</v>
      </c>
      <c r="M85" s="392"/>
      <c r="N85" s="393"/>
      <c r="O85" s="393" t="s">
        <v>122</v>
      </c>
      <c r="P85" s="393"/>
      <c r="Q85" s="393"/>
      <c r="R85" s="681" t="s">
        <v>921</v>
      </c>
      <c r="S85" s="392">
        <v>19</v>
      </c>
      <c r="T85" s="392"/>
      <c r="V85" s="5" t="str">
        <f t="shared" si="6"/>
        <v>2019</v>
      </c>
    </row>
    <row r="86" spans="1:22" s="235" customFormat="1" ht="18" hidden="1" customHeight="1">
      <c r="A86" s="420"/>
      <c r="B86" s="478"/>
      <c r="C86" s="422" t="s">
        <v>118</v>
      </c>
      <c r="D86" s="423">
        <f>E86+F86</f>
        <v>0.20488000000000001</v>
      </c>
      <c r="E86" s="423"/>
      <c r="F86" s="423">
        <f>(1312.3+736.5)/10000</f>
        <v>0.20488000000000001</v>
      </c>
      <c r="G86" s="424" t="s">
        <v>497</v>
      </c>
      <c r="H86" s="424" t="s">
        <v>31</v>
      </c>
      <c r="I86" s="425"/>
      <c r="J86" s="465"/>
      <c r="K86" s="465"/>
      <c r="L86" s="439"/>
      <c r="M86" s="428"/>
      <c r="N86" s="429"/>
      <c r="O86" s="429"/>
      <c r="P86" s="429"/>
      <c r="Q86" s="429"/>
      <c r="R86" s="723"/>
      <c r="S86" s="430"/>
      <c r="T86" s="430"/>
      <c r="V86" s="5"/>
    </row>
    <row r="87" spans="1:22" s="235" customFormat="1" ht="18" hidden="1" customHeight="1">
      <c r="A87" s="420"/>
      <c r="B87" s="478"/>
      <c r="C87" s="422" t="s">
        <v>118</v>
      </c>
      <c r="D87" s="423">
        <f t="shared" ref="D87:D88" si="8">E87+F87</f>
        <v>0.67723</v>
      </c>
      <c r="E87" s="423"/>
      <c r="F87" s="423">
        <f>(1327.6+4074.4+1370.3)/10000</f>
        <v>0.67723</v>
      </c>
      <c r="G87" s="424" t="s">
        <v>497</v>
      </c>
      <c r="H87" s="424" t="s">
        <v>29</v>
      </c>
      <c r="I87" s="425"/>
      <c r="J87" s="465"/>
      <c r="K87" s="465"/>
      <c r="L87" s="439"/>
      <c r="M87" s="428"/>
      <c r="N87" s="429"/>
      <c r="O87" s="429"/>
      <c r="P87" s="429"/>
      <c r="Q87" s="429"/>
      <c r="R87" s="723"/>
      <c r="S87" s="430"/>
      <c r="T87" s="430"/>
      <c r="V87" s="5"/>
    </row>
    <row r="88" spans="1:22" s="235" customFormat="1" ht="18" hidden="1" customHeight="1">
      <c r="A88" s="420"/>
      <c r="B88" s="478"/>
      <c r="C88" s="422" t="s">
        <v>118</v>
      </c>
      <c r="D88" s="423">
        <f t="shared" si="8"/>
        <v>0.37225000000000003</v>
      </c>
      <c r="E88" s="423"/>
      <c r="F88" s="423">
        <f>(680.3+863.9+2178.3)/10000</f>
        <v>0.37225000000000003</v>
      </c>
      <c r="G88" s="424" t="s">
        <v>497</v>
      </c>
      <c r="H88" s="424" t="s">
        <v>26</v>
      </c>
      <c r="I88" s="425"/>
      <c r="J88" s="465"/>
      <c r="K88" s="465"/>
      <c r="L88" s="439"/>
      <c r="M88" s="428"/>
      <c r="N88" s="429"/>
      <c r="O88" s="429"/>
      <c r="P88" s="429"/>
      <c r="Q88" s="429"/>
      <c r="R88" s="723"/>
      <c r="S88" s="430"/>
      <c r="T88" s="430"/>
      <c r="V88" s="5"/>
    </row>
    <row r="89" spans="1:22" s="5" customFormat="1" ht="24" customHeight="1">
      <c r="A89" s="385" t="s">
        <v>112</v>
      </c>
      <c r="B89" s="386" t="s">
        <v>493</v>
      </c>
      <c r="C89" s="387"/>
      <c r="D89" s="403"/>
      <c r="E89" s="403"/>
      <c r="F89" s="403"/>
      <c r="G89" s="389"/>
      <c r="H89" s="389"/>
      <c r="I89" s="390"/>
      <c r="J89" s="400"/>
      <c r="K89" s="400"/>
      <c r="L89" s="401"/>
      <c r="M89" s="392"/>
      <c r="N89" s="393"/>
      <c r="O89" s="393"/>
      <c r="P89" s="393"/>
      <c r="Q89" s="393"/>
      <c r="R89" s="401"/>
      <c r="S89" s="392"/>
      <c r="T89" s="392"/>
    </row>
    <row r="90" spans="1:22" s="5" customFormat="1" ht="36" customHeight="1">
      <c r="A90" s="385" t="s">
        <v>106</v>
      </c>
      <c r="B90" s="486" t="s">
        <v>394</v>
      </c>
      <c r="C90" s="415" t="s">
        <v>89</v>
      </c>
      <c r="D90" s="403">
        <f>E90+F90</f>
        <v>1.6</v>
      </c>
      <c r="E90" s="403"/>
      <c r="F90" s="403">
        <v>1.6</v>
      </c>
      <c r="G90" s="389" t="s">
        <v>25</v>
      </c>
      <c r="H90" s="389" t="s">
        <v>26</v>
      </c>
      <c r="I90" s="487" t="s">
        <v>443</v>
      </c>
      <c r="J90" s="477" t="s">
        <v>47</v>
      </c>
      <c r="K90" s="393" t="s">
        <v>513</v>
      </c>
      <c r="L90" s="488" t="s">
        <v>521</v>
      </c>
      <c r="M90" s="489" t="s">
        <v>404</v>
      </c>
      <c r="N90" s="393"/>
      <c r="O90" s="393" t="s">
        <v>122</v>
      </c>
      <c r="P90" s="393"/>
      <c r="Q90" s="393"/>
      <c r="R90" s="401" t="s">
        <v>854</v>
      </c>
      <c r="S90" s="392">
        <v>18</v>
      </c>
      <c r="T90" s="392"/>
      <c r="U90" s="5" t="s">
        <v>470</v>
      </c>
      <c r="V90" s="5" t="str">
        <f t="shared" si="6"/>
        <v>2018</v>
      </c>
    </row>
    <row r="91" spans="1:22" s="5" customFormat="1" ht="36" customHeight="1">
      <c r="A91" s="417" t="s">
        <v>106</v>
      </c>
      <c r="B91" s="490" t="s">
        <v>60</v>
      </c>
      <c r="C91" s="393" t="s">
        <v>89</v>
      </c>
      <c r="D91" s="396">
        <v>1.6</v>
      </c>
      <c r="E91" s="396"/>
      <c r="F91" s="397">
        <v>1.6</v>
      </c>
      <c r="G91" s="398" t="s">
        <v>25</v>
      </c>
      <c r="H91" s="416" t="s">
        <v>29</v>
      </c>
      <c r="I91" s="418" t="s">
        <v>61</v>
      </c>
      <c r="J91" s="477" t="s">
        <v>58</v>
      </c>
      <c r="K91" s="393" t="s">
        <v>513</v>
      </c>
      <c r="L91" s="401" t="s">
        <v>442</v>
      </c>
      <c r="M91" s="392" t="s">
        <v>425</v>
      </c>
      <c r="N91" s="393"/>
      <c r="O91" s="393" t="s">
        <v>122</v>
      </c>
      <c r="P91" s="393"/>
      <c r="Q91" s="393"/>
      <c r="R91" s="401" t="s">
        <v>855</v>
      </c>
      <c r="S91" s="392">
        <v>18</v>
      </c>
      <c r="T91" s="392">
        <v>151</v>
      </c>
      <c r="V91" s="5" t="str">
        <f t="shared" si="6"/>
        <v>2018</v>
      </c>
    </row>
    <row r="92" spans="1:22" s="5" customFormat="1" ht="24" customHeight="1">
      <c r="A92" s="417" t="s">
        <v>106</v>
      </c>
      <c r="B92" s="490" t="s">
        <v>471</v>
      </c>
      <c r="C92" s="393" t="s">
        <v>89</v>
      </c>
      <c r="D92" s="396">
        <f>E92+F92</f>
        <v>1.41</v>
      </c>
      <c r="E92" s="396"/>
      <c r="F92" s="397">
        <v>1.41</v>
      </c>
      <c r="G92" s="398" t="s">
        <v>25</v>
      </c>
      <c r="H92" s="416" t="s">
        <v>29</v>
      </c>
      <c r="I92" s="418" t="s">
        <v>65</v>
      </c>
      <c r="J92" s="477" t="s">
        <v>58</v>
      </c>
      <c r="K92" s="393" t="s">
        <v>513</v>
      </c>
      <c r="L92" s="401" t="s">
        <v>473</v>
      </c>
      <c r="M92" s="392" t="s">
        <v>472</v>
      </c>
      <c r="N92" s="393" t="s">
        <v>122</v>
      </c>
      <c r="O92" s="393"/>
      <c r="P92" s="393"/>
      <c r="Q92" s="393"/>
      <c r="R92" s="401"/>
      <c r="S92" s="392">
        <v>18</v>
      </c>
      <c r="T92" s="392"/>
      <c r="V92" s="5" t="str">
        <f t="shared" si="6"/>
        <v>2018</v>
      </c>
    </row>
    <row r="93" spans="1:22" s="5" customFormat="1" ht="24" customHeight="1">
      <c r="A93" s="385" t="s">
        <v>106</v>
      </c>
      <c r="B93" s="492" t="s">
        <v>433</v>
      </c>
      <c r="C93" s="415" t="s">
        <v>119</v>
      </c>
      <c r="D93" s="403">
        <f t="shared" ref="D93:D100" si="9">E93+F93</f>
        <v>4</v>
      </c>
      <c r="E93" s="403"/>
      <c r="F93" s="403">
        <v>4</v>
      </c>
      <c r="G93" s="389" t="s">
        <v>25</v>
      </c>
      <c r="H93" s="389" t="s">
        <v>29</v>
      </c>
      <c r="I93" s="493" t="s">
        <v>438</v>
      </c>
      <c r="J93" s="477" t="s">
        <v>58</v>
      </c>
      <c r="K93" s="393" t="s">
        <v>513</v>
      </c>
      <c r="L93" s="401" t="s">
        <v>459</v>
      </c>
      <c r="M93" s="494"/>
      <c r="N93" s="393"/>
      <c r="O93" s="393" t="s">
        <v>122</v>
      </c>
      <c r="P93" s="393"/>
      <c r="Q93" s="393"/>
      <c r="R93" s="401" t="s">
        <v>123</v>
      </c>
      <c r="S93" s="392">
        <v>18</v>
      </c>
      <c r="T93" s="392"/>
      <c r="V93" s="5" t="str">
        <f t="shared" si="6"/>
        <v>2018</v>
      </c>
    </row>
    <row r="94" spans="1:22" s="5" customFormat="1" ht="36" customHeight="1">
      <c r="A94" s="495" t="s">
        <v>106</v>
      </c>
      <c r="B94" s="496" t="s">
        <v>437</v>
      </c>
      <c r="C94" s="417" t="s">
        <v>119</v>
      </c>
      <c r="D94" s="452">
        <f>E94+F94</f>
        <v>3</v>
      </c>
      <c r="E94" s="452"/>
      <c r="F94" s="452">
        <v>3</v>
      </c>
      <c r="G94" s="453" t="s">
        <v>25</v>
      </c>
      <c r="H94" s="389" t="s">
        <v>29</v>
      </c>
      <c r="I94" s="493" t="s">
        <v>438</v>
      </c>
      <c r="J94" s="453" t="s">
        <v>58</v>
      </c>
      <c r="K94" s="453" t="s">
        <v>463</v>
      </c>
      <c r="L94" s="401" t="s">
        <v>452</v>
      </c>
      <c r="M94" s="497"/>
      <c r="N94" s="393"/>
      <c r="O94" s="393"/>
      <c r="P94" s="393" t="s">
        <v>122</v>
      </c>
      <c r="Q94" s="393"/>
      <c r="R94" s="401"/>
      <c r="S94" s="392">
        <v>18</v>
      </c>
      <c r="T94" s="392"/>
      <c r="V94" s="5" t="str">
        <f t="shared" si="6"/>
        <v>2018</v>
      </c>
    </row>
    <row r="95" spans="1:22" s="5" customFormat="1" ht="24" customHeight="1">
      <c r="A95" s="385" t="s">
        <v>106</v>
      </c>
      <c r="B95" s="498" t="s">
        <v>405</v>
      </c>
      <c r="C95" s="415" t="s">
        <v>119</v>
      </c>
      <c r="D95" s="403">
        <f t="shared" si="9"/>
        <v>0.32</v>
      </c>
      <c r="E95" s="403"/>
      <c r="F95" s="403">
        <v>0.32</v>
      </c>
      <c r="G95" s="389" t="s">
        <v>89</v>
      </c>
      <c r="H95" s="389" t="s">
        <v>31</v>
      </c>
      <c r="I95" s="499" t="s">
        <v>403</v>
      </c>
      <c r="J95" s="453" t="s">
        <v>58</v>
      </c>
      <c r="K95" s="393" t="s">
        <v>513</v>
      </c>
      <c r="L95" s="401" t="s">
        <v>449</v>
      </c>
      <c r="M95" s="500" t="s">
        <v>402</v>
      </c>
      <c r="N95" s="393"/>
      <c r="O95" s="393" t="s">
        <v>122</v>
      </c>
      <c r="P95" s="393"/>
      <c r="Q95" s="393"/>
      <c r="R95" s="401" t="s">
        <v>123</v>
      </c>
      <c r="S95" s="392">
        <v>18</v>
      </c>
      <c r="T95" s="392"/>
      <c r="V95" s="5" t="str">
        <f t="shared" si="6"/>
        <v>2018</v>
      </c>
    </row>
    <row r="96" spans="1:22" s="5" customFormat="1" ht="36" customHeight="1">
      <c r="A96" s="385" t="s">
        <v>106</v>
      </c>
      <c r="B96" s="501" t="s">
        <v>409</v>
      </c>
      <c r="C96" s="415" t="s">
        <v>115</v>
      </c>
      <c r="D96" s="403">
        <f t="shared" si="9"/>
        <v>0.88349999999999995</v>
      </c>
      <c r="E96" s="403"/>
      <c r="F96" s="502">
        <v>0.88349999999999995</v>
      </c>
      <c r="G96" s="389" t="s">
        <v>25</v>
      </c>
      <c r="H96" s="503" t="s">
        <v>29</v>
      </c>
      <c r="I96" s="504" t="s">
        <v>408</v>
      </c>
      <c r="J96" s="400" t="s">
        <v>436</v>
      </c>
      <c r="K96" s="389"/>
      <c r="L96" s="401" t="s">
        <v>453</v>
      </c>
      <c r="M96" s="505" t="s">
        <v>407</v>
      </c>
      <c r="N96" s="393" t="s">
        <v>122</v>
      </c>
      <c r="O96" s="392"/>
      <c r="P96" s="393"/>
      <c r="Q96" s="393"/>
      <c r="R96" s="401"/>
      <c r="S96" s="392">
        <v>18</v>
      </c>
      <c r="T96" s="392"/>
      <c r="V96" s="5" t="str">
        <f t="shared" si="6"/>
        <v>2018</v>
      </c>
    </row>
    <row r="97" spans="1:22" s="5" customFormat="1" ht="50.25" customHeight="1">
      <c r="A97" s="385" t="s">
        <v>106</v>
      </c>
      <c r="B97" s="506" t="s">
        <v>399</v>
      </c>
      <c r="C97" s="415" t="s">
        <v>115</v>
      </c>
      <c r="D97" s="403">
        <f t="shared" si="9"/>
        <v>0.23549999999999999</v>
      </c>
      <c r="E97" s="403"/>
      <c r="F97" s="502">
        <v>0.23549999999999999</v>
      </c>
      <c r="G97" s="389" t="s">
        <v>25</v>
      </c>
      <c r="H97" s="503" t="s">
        <v>29</v>
      </c>
      <c r="I97" s="507" t="s">
        <v>406</v>
      </c>
      <c r="J97" s="400" t="s">
        <v>436</v>
      </c>
      <c r="K97" s="389"/>
      <c r="L97" s="505" t="s">
        <v>454</v>
      </c>
      <c r="M97" s="505" t="s">
        <v>407</v>
      </c>
      <c r="N97" s="393" t="s">
        <v>122</v>
      </c>
      <c r="O97" s="392"/>
      <c r="P97" s="393"/>
      <c r="Q97" s="393"/>
      <c r="R97" s="401"/>
      <c r="S97" s="392">
        <v>18</v>
      </c>
      <c r="T97" s="392"/>
      <c r="V97" s="5" t="str">
        <f t="shared" si="6"/>
        <v>2018</v>
      </c>
    </row>
    <row r="98" spans="1:22" s="5" customFormat="1" ht="36" customHeight="1">
      <c r="A98" s="385" t="s">
        <v>106</v>
      </c>
      <c r="B98" s="506" t="s">
        <v>395</v>
      </c>
      <c r="C98" s="415" t="s">
        <v>115</v>
      </c>
      <c r="D98" s="403">
        <f t="shared" si="9"/>
        <v>0.18659999999999999</v>
      </c>
      <c r="E98" s="403"/>
      <c r="F98" s="502">
        <v>0.18659999999999999</v>
      </c>
      <c r="G98" s="389" t="s">
        <v>25</v>
      </c>
      <c r="H98" s="503" t="s">
        <v>29</v>
      </c>
      <c r="I98" s="508" t="s">
        <v>410</v>
      </c>
      <c r="J98" s="400" t="s">
        <v>436</v>
      </c>
      <c r="K98" s="389"/>
      <c r="L98" s="401" t="s">
        <v>461</v>
      </c>
      <c r="M98" s="505" t="s">
        <v>407</v>
      </c>
      <c r="N98" s="393" t="s">
        <v>122</v>
      </c>
      <c r="O98" s="392"/>
      <c r="P98" s="393"/>
      <c r="Q98" s="393"/>
      <c r="R98" s="401"/>
      <c r="S98" s="392">
        <v>18</v>
      </c>
      <c r="T98" s="392"/>
      <c r="V98" s="5" t="str">
        <f t="shared" si="6"/>
        <v>2018</v>
      </c>
    </row>
    <row r="99" spans="1:22" s="5" customFormat="1" ht="50.1" customHeight="1">
      <c r="A99" s="385" t="s">
        <v>106</v>
      </c>
      <c r="B99" s="506" t="s">
        <v>396</v>
      </c>
      <c r="C99" s="415" t="s">
        <v>115</v>
      </c>
      <c r="D99" s="403">
        <f t="shared" si="9"/>
        <v>0.5746</v>
      </c>
      <c r="E99" s="403"/>
      <c r="F99" s="502">
        <v>0.5746</v>
      </c>
      <c r="G99" s="389" t="s">
        <v>25</v>
      </c>
      <c r="H99" s="503" t="s">
        <v>29</v>
      </c>
      <c r="I99" s="509" t="s">
        <v>411</v>
      </c>
      <c r="J99" s="400" t="s">
        <v>436</v>
      </c>
      <c r="K99" s="389"/>
      <c r="L99" s="401" t="s">
        <v>455</v>
      </c>
      <c r="M99" s="505" t="s">
        <v>407</v>
      </c>
      <c r="N99" s="393" t="s">
        <v>122</v>
      </c>
      <c r="O99" s="392"/>
      <c r="P99" s="393"/>
      <c r="Q99" s="393"/>
      <c r="R99" s="401"/>
      <c r="S99" s="392">
        <v>18</v>
      </c>
      <c r="T99" s="392"/>
      <c r="V99" s="5" t="str">
        <f t="shared" si="6"/>
        <v>2018</v>
      </c>
    </row>
    <row r="100" spans="1:22" s="5" customFormat="1" ht="50.1" customHeight="1">
      <c r="A100" s="385" t="s">
        <v>106</v>
      </c>
      <c r="B100" s="506" t="s">
        <v>397</v>
      </c>
      <c r="C100" s="415" t="s">
        <v>115</v>
      </c>
      <c r="D100" s="403">
        <f t="shared" si="9"/>
        <v>0.24199999999999999</v>
      </c>
      <c r="E100" s="403"/>
      <c r="F100" s="502">
        <v>0.24199999999999999</v>
      </c>
      <c r="G100" s="389" t="s">
        <v>25</v>
      </c>
      <c r="H100" s="503" t="s">
        <v>29</v>
      </c>
      <c r="I100" s="510" t="s">
        <v>412</v>
      </c>
      <c r="J100" s="400" t="s">
        <v>436</v>
      </c>
      <c r="K100" s="389"/>
      <c r="L100" s="401" t="s">
        <v>456</v>
      </c>
      <c r="M100" s="505" t="s">
        <v>407</v>
      </c>
      <c r="N100" s="393" t="s">
        <v>122</v>
      </c>
      <c r="O100" s="392"/>
      <c r="P100" s="393"/>
      <c r="Q100" s="393"/>
      <c r="R100" s="401"/>
      <c r="S100" s="392">
        <v>18</v>
      </c>
      <c r="T100" s="392"/>
      <c r="V100" s="5" t="str">
        <f t="shared" si="6"/>
        <v>2018</v>
      </c>
    </row>
    <row r="101" spans="1:22" s="5" customFormat="1" ht="50.1" customHeight="1">
      <c r="A101" s="417" t="s">
        <v>106</v>
      </c>
      <c r="B101" s="490" t="s">
        <v>43</v>
      </c>
      <c r="C101" s="415" t="s">
        <v>115</v>
      </c>
      <c r="D101" s="433">
        <v>45.6</v>
      </c>
      <c r="E101" s="403"/>
      <c r="F101" s="433">
        <v>45.6</v>
      </c>
      <c r="G101" s="389" t="s">
        <v>25</v>
      </c>
      <c r="H101" s="416" t="s">
        <v>29</v>
      </c>
      <c r="I101" s="399"/>
      <c r="J101" s="400" t="s">
        <v>51</v>
      </c>
      <c r="K101" s="389" t="s">
        <v>464</v>
      </c>
      <c r="L101" s="511" t="s">
        <v>460</v>
      </c>
      <c r="M101" s="401" t="s">
        <v>414</v>
      </c>
      <c r="N101" s="393"/>
      <c r="O101" s="393" t="s">
        <v>122</v>
      </c>
      <c r="P101" s="393"/>
      <c r="Q101" s="393"/>
      <c r="R101" s="681" t="s">
        <v>919</v>
      </c>
      <c r="S101" s="392">
        <v>18</v>
      </c>
      <c r="T101" s="392">
        <v>171</v>
      </c>
      <c r="U101" s="5" t="s">
        <v>470</v>
      </c>
      <c r="V101" s="5" t="str">
        <f t="shared" si="6"/>
        <v>2018</v>
      </c>
    </row>
    <row r="102" spans="1:22" s="5" customFormat="1" ht="24" customHeight="1">
      <c r="A102" s="417" t="s">
        <v>106</v>
      </c>
      <c r="B102" s="512" t="s">
        <v>44</v>
      </c>
      <c r="C102" s="415" t="s">
        <v>115</v>
      </c>
      <c r="D102" s="432">
        <v>2.4</v>
      </c>
      <c r="E102" s="513"/>
      <c r="F102" s="397">
        <v>2.4</v>
      </c>
      <c r="G102" s="389" t="s">
        <v>25</v>
      </c>
      <c r="H102" s="416" t="s">
        <v>45</v>
      </c>
      <c r="I102" s="514" t="s">
        <v>46</v>
      </c>
      <c r="J102" s="515" t="s">
        <v>47</v>
      </c>
      <c r="K102" s="516" t="s">
        <v>524</v>
      </c>
      <c r="L102" s="401" t="s">
        <v>398</v>
      </c>
      <c r="M102" s="392" t="s">
        <v>424</v>
      </c>
      <c r="N102" s="393"/>
      <c r="O102" s="393" t="s">
        <v>122</v>
      </c>
      <c r="P102" s="393"/>
      <c r="Q102" s="393"/>
      <c r="R102" s="401" t="s">
        <v>123</v>
      </c>
      <c r="S102" s="392">
        <v>18</v>
      </c>
      <c r="T102" s="392">
        <v>171</v>
      </c>
      <c r="U102" s="5" t="s">
        <v>470</v>
      </c>
      <c r="V102" s="5" t="str">
        <f t="shared" si="6"/>
        <v>2018</v>
      </c>
    </row>
    <row r="103" spans="1:22" s="5" customFormat="1" ht="24" customHeight="1">
      <c r="A103" s="417" t="s">
        <v>106</v>
      </c>
      <c r="B103" s="517" t="s">
        <v>48</v>
      </c>
      <c r="C103" s="415" t="s">
        <v>115</v>
      </c>
      <c r="D103" s="432">
        <v>2.4</v>
      </c>
      <c r="E103" s="513"/>
      <c r="F103" s="397">
        <v>2.4</v>
      </c>
      <c r="G103" s="518" t="s">
        <v>25</v>
      </c>
      <c r="H103" s="416" t="s">
        <v>45</v>
      </c>
      <c r="I103" s="399" t="s">
        <v>49</v>
      </c>
      <c r="J103" s="515" t="s">
        <v>47</v>
      </c>
      <c r="K103" s="516" t="s">
        <v>524</v>
      </c>
      <c r="L103" s="401" t="s">
        <v>398</v>
      </c>
      <c r="M103" s="392" t="s">
        <v>424</v>
      </c>
      <c r="N103" s="393"/>
      <c r="O103" s="393" t="s">
        <v>122</v>
      </c>
      <c r="P103" s="393"/>
      <c r="Q103" s="393"/>
      <c r="R103" s="401" t="s">
        <v>123</v>
      </c>
      <c r="S103" s="392">
        <v>18</v>
      </c>
      <c r="T103" s="392">
        <v>151</v>
      </c>
      <c r="U103" s="5" t="s">
        <v>470</v>
      </c>
      <c r="V103" s="5" t="str">
        <f t="shared" si="6"/>
        <v>2018</v>
      </c>
    </row>
    <row r="104" spans="1:22" s="5" customFormat="1" ht="50.1" customHeight="1">
      <c r="A104" s="417" t="s">
        <v>106</v>
      </c>
      <c r="B104" s="490" t="s">
        <v>439</v>
      </c>
      <c r="C104" s="415" t="s">
        <v>118</v>
      </c>
      <c r="D104" s="432">
        <f>+E104+F104</f>
        <v>0.7</v>
      </c>
      <c r="E104" s="396"/>
      <c r="F104" s="397">
        <v>0.7</v>
      </c>
      <c r="G104" s="518" t="s">
        <v>25</v>
      </c>
      <c r="H104" s="519" t="s">
        <v>740</v>
      </c>
      <c r="I104" s="519" t="s">
        <v>525</v>
      </c>
      <c r="J104" s="400" t="s">
        <v>51</v>
      </c>
      <c r="K104" s="389" t="s">
        <v>465</v>
      </c>
      <c r="L104" s="392" t="s">
        <v>441</v>
      </c>
      <c r="M104" s="392"/>
      <c r="N104" s="393"/>
      <c r="O104" s="393"/>
      <c r="P104" s="393" t="s">
        <v>122</v>
      </c>
      <c r="Q104" s="393"/>
      <c r="R104" s="401"/>
      <c r="S104" s="392">
        <v>18</v>
      </c>
      <c r="T104" s="392"/>
      <c r="V104" s="5" t="str">
        <f t="shared" si="6"/>
        <v>2018</v>
      </c>
    </row>
    <row r="105" spans="1:22" s="5" customFormat="1" ht="18" hidden="1" customHeight="1">
      <c r="A105" s="420"/>
      <c r="B105" s="520"/>
      <c r="C105" s="422" t="s">
        <v>118</v>
      </c>
      <c r="D105" s="435">
        <f>+E105+F105</f>
        <v>0.35</v>
      </c>
      <c r="E105" s="521"/>
      <c r="F105" s="522">
        <v>0.35</v>
      </c>
      <c r="G105" s="523"/>
      <c r="H105" s="437" t="s">
        <v>26</v>
      </c>
      <c r="I105" s="524"/>
      <c r="J105" s="465"/>
      <c r="K105" s="424"/>
      <c r="L105" s="428"/>
      <c r="M105" s="428"/>
      <c r="N105" s="393"/>
      <c r="O105" s="393"/>
      <c r="P105" s="393"/>
      <c r="Q105" s="393"/>
      <c r="R105" s="401"/>
      <c r="S105" s="392"/>
      <c r="T105" s="392"/>
    </row>
    <row r="106" spans="1:22" s="5" customFormat="1" ht="18" hidden="1" customHeight="1">
      <c r="A106" s="420"/>
      <c r="B106" s="520"/>
      <c r="C106" s="422" t="s">
        <v>118</v>
      </c>
      <c r="D106" s="435"/>
      <c r="E106" s="521"/>
      <c r="F106" s="522">
        <f>F104-F105</f>
        <v>0.35</v>
      </c>
      <c r="G106" s="523"/>
      <c r="H106" s="437" t="s">
        <v>29</v>
      </c>
      <c r="I106" s="524"/>
      <c r="J106" s="465"/>
      <c r="K106" s="424"/>
      <c r="L106" s="428"/>
      <c r="M106" s="428"/>
      <c r="N106" s="393"/>
      <c r="O106" s="393"/>
      <c r="P106" s="393"/>
      <c r="Q106" s="393"/>
      <c r="R106" s="401"/>
      <c r="S106" s="392"/>
      <c r="T106" s="392"/>
    </row>
    <row r="107" spans="1:22" s="5" customFormat="1" ht="60" customHeight="1">
      <c r="A107" s="417" t="s">
        <v>106</v>
      </c>
      <c r="B107" s="490" t="s">
        <v>440</v>
      </c>
      <c r="C107" s="415" t="s">
        <v>118</v>
      </c>
      <c r="D107" s="432">
        <f>+E107+F107</f>
        <v>0.7</v>
      </c>
      <c r="E107" s="396"/>
      <c r="F107" s="397">
        <v>0.7</v>
      </c>
      <c r="G107" s="518" t="s">
        <v>25</v>
      </c>
      <c r="H107" s="416" t="s">
        <v>26</v>
      </c>
      <c r="I107" s="519" t="s">
        <v>525</v>
      </c>
      <c r="J107" s="477" t="s">
        <v>51</v>
      </c>
      <c r="K107" s="389" t="s">
        <v>465</v>
      </c>
      <c r="L107" s="392" t="s">
        <v>441</v>
      </c>
      <c r="M107" s="392"/>
      <c r="N107" s="393"/>
      <c r="O107" s="393"/>
      <c r="P107" s="393" t="s">
        <v>122</v>
      </c>
      <c r="Q107" s="393"/>
      <c r="R107" s="401"/>
      <c r="S107" s="392">
        <v>18</v>
      </c>
      <c r="T107" s="392"/>
      <c r="V107" s="5" t="str">
        <f t="shared" si="6"/>
        <v>2018</v>
      </c>
    </row>
    <row r="108" spans="1:22" s="5" customFormat="1" ht="24" customHeight="1">
      <c r="A108" s="385" t="s">
        <v>112</v>
      </c>
      <c r="B108" s="386" t="s">
        <v>111</v>
      </c>
      <c r="C108" s="387"/>
      <c r="D108" s="403"/>
      <c r="E108" s="403"/>
      <c r="F108" s="403"/>
      <c r="G108" s="389"/>
      <c r="H108" s="389"/>
      <c r="I108" s="390"/>
      <c r="J108" s="400"/>
      <c r="K108" s="400"/>
      <c r="L108" s="401"/>
      <c r="M108" s="392"/>
      <c r="N108" s="393"/>
      <c r="O108" s="393"/>
      <c r="P108" s="393"/>
      <c r="Q108" s="393"/>
      <c r="R108" s="401"/>
      <c r="S108" s="392"/>
      <c r="T108" s="392"/>
    </row>
    <row r="109" spans="1:22" s="5" customFormat="1" ht="24" customHeight="1">
      <c r="A109" s="417" t="s">
        <v>106</v>
      </c>
      <c r="B109" s="451" t="s">
        <v>124</v>
      </c>
      <c r="C109" s="415" t="s">
        <v>115</v>
      </c>
      <c r="D109" s="403">
        <f t="shared" ref="D109:D115" si="10">E109+F109</f>
        <v>2.2000000000000002</v>
      </c>
      <c r="E109" s="403"/>
      <c r="F109" s="403">
        <v>2.2000000000000002</v>
      </c>
      <c r="G109" s="389" t="s">
        <v>25</v>
      </c>
      <c r="H109" s="389" t="s">
        <v>45</v>
      </c>
      <c r="I109" s="390" t="s">
        <v>125</v>
      </c>
      <c r="J109" s="400" t="s">
        <v>58</v>
      </c>
      <c r="K109" s="389" t="s">
        <v>513</v>
      </c>
      <c r="L109" s="525" t="s">
        <v>444</v>
      </c>
      <c r="M109" s="392" t="s">
        <v>413</v>
      </c>
      <c r="N109" s="393" t="s">
        <v>122</v>
      </c>
      <c r="O109" s="393"/>
      <c r="P109" s="393"/>
      <c r="Q109" s="393"/>
      <c r="R109" s="755"/>
      <c r="S109" s="392">
        <v>17</v>
      </c>
      <c r="T109" s="392"/>
      <c r="V109" s="5" t="str">
        <f t="shared" si="6"/>
        <v>2017</v>
      </c>
    </row>
    <row r="110" spans="1:22" s="5" customFormat="1" ht="72.75" customHeight="1">
      <c r="A110" s="417" t="s">
        <v>106</v>
      </c>
      <c r="B110" s="451" t="s">
        <v>824</v>
      </c>
      <c r="C110" s="415" t="s">
        <v>115</v>
      </c>
      <c r="D110" s="403">
        <f t="shared" si="10"/>
        <v>1.5</v>
      </c>
      <c r="E110" s="403"/>
      <c r="F110" s="403">
        <v>1.5</v>
      </c>
      <c r="G110" s="389" t="s">
        <v>25</v>
      </c>
      <c r="H110" s="389" t="s">
        <v>429</v>
      </c>
      <c r="I110" s="390" t="s">
        <v>553</v>
      </c>
      <c r="J110" s="400" t="s">
        <v>58</v>
      </c>
      <c r="K110" s="389" t="s">
        <v>513</v>
      </c>
      <c r="L110" s="525" t="s">
        <v>445</v>
      </c>
      <c r="M110" s="401" t="s">
        <v>134</v>
      </c>
      <c r="N110" s="393" t="s">
        <v>122</v>
      </c>
      <c r="O110" s="393"/>
      <c r="P110" s="393"/>
      <c r="Q110" s="393"/>
      <c r="R110" s="755"/>
      <c r="S110" s="392">
        <v>17</v>
      </c>
      <c r="T110" s="392"/>
      <c r="V110" s="5" t="str">
        <f t="shared" si="6"/>
        <v>2017</v>
      </c>
    </row>
    <row r="111" spans="1:22" s="5" customFormat="1" ht="69" customHeight="1">
      <c r="A111" s="417" t="s">
        <v>106</v>
      </c>
      <c r="B111" s="451" t="s">
        <v>135</v>
      </c>
      <c r="C111" s="415" t="s">
        <v>89</v>
      </c>
      <c r="D111" s="403">
        <f t="shared" si="10"/>
        <v>1.71</v>
      </c>
      <c r="E111" s="403"/>
      <c r="F111" s="403">
        <v>1.71</v>
      </c>
      <c r="G111" s="398" t="s">
        <v>25</v>
      </c>
      <c r="H111" s="389" t="s">
        <v>29</v>
      </c>
      <c r="I111" s="390" t="s">
        <v>136</v>
      </c>
      <c r="J111" s="400" t="s">
        <v>58</v>
      </c>
      <c r="K111" s="393" t="s">
        <v>513</v>
      </c>
      <c r="L111" s="401" t="s">
        <v>137</v>
      </c>
      <c r="M111" s="401" t="s">
        <v>134</v>
      </c>
      <c r="N111" s="393"/>
      <c r="O111" s="393"/>
      <c r="P111" s="393"/>
      <c r="Q111" s="393" t="s">
        <v>122</v>
      </c>
      <c r="R111" s="755"/>
      <c r="S111" s="392">
        <v>17</v>
      </c>
      <c r="T111" s="392"/>
      <c r="V111" s="5" t="str">
        <f t="shared" si="6"/>
        <v>2017</v>
      </c>
    </row>
    <row r="112" spans="1:22" s="5" customFormat="1" ht="73.5" customHeight="1">
      <c r="A112" s="417" t="s">
        <v>106</v>
      </c>
      <c r="B112" s="451" t="s">
        <v>138</v>
      </c>
      <c r="C112" s="415" t="s">
        <v>89</v>
      </c>
      <c r="D112" s="403">
        <f t="shared" si="10"/>
        <v>0.41</v>
      </c>
      <c r="E112" s="403"/>
      <c r="F112" s="403">
        <v>0.41</v>
      </c>
      <c r="G112" s="398" t="s">
        <v>25</v>
      </c>
      <c r="H112" s="389" t="s">
        <v>45</v>
      </c>
      <c r="I112" s="390" t="s">
        <v>825</v>
      </c>
      <c r="J112" s="400" t="s">
        <v>58</v>
      </c>
      <c r="K112" s="389" t="s">
        <v>513</v>
      </c>
      <c r="L112" s="527" t="s">
        <v>522</v>
      </c>
      <c r="M112" s="525" t="s">
        <v>446</v>
      </c>
      <c r="N112" s="393"/>
      <c r="O112" s="393"/>
      <c r="P112" s="393"/>
      <c r="Q112" s="393" t="s">
        <v>122</v>
      </c>
      <c r="R112" s="752" t="s">
        <v>826</v>
      </c>
      <c r="S112" s="392">
        <v>17</v>
      </c>
      <c r="T112" s="392"/>
      <c r="V112" s="5" t="str">
        <f t="shared" si="6"/>
        <v>2017</v>
      </c>
    </row>
    <row r="113" spans="1:22" s="5" customFormat="1" ht="36" customHeight="1">
      <c r="A113" s="417" t="s">
        <v>106</v>
      </c>
      <c r="B113" s="451" t="s">
        <v>139</v>
      </c>
      <c r="C113" s="415" t="s">
        <v>119</v>
      </c>
      <c r="D113" s="403">
        <f>E113+F113</f>
        <v>0.123</v>
      </c>
      <c r="E113" s="403"/>
      <c r="F113" s="403">
        <v>0.123</v>
      </c>
      <c r="G113" s="389" t="s">
        <v>89</v>
      </c>
      <c r="H113" s="389" t="s">
        <v>31</v>
      </c>
      <c r="I113" s="390" t="s">
        <v>126</v>
      </c>
      <c r="J113" s="400" t="s">
        <v>58</v>
      </c>
      <c r="K113" s="393" t="s">
        <v>513</v>
      </c>
      <c r="L113" s="401" t="s">
        <v>540</v>
      </c>
      <c r="M113" s="401" t="s">
        <v>134</v>
      </c>
      <c r="N113" s="393"/>
      <c r="O113" s="393"/>
      <c r="P113" s="393"/>
      <c r="Q113" s="393" t="s">
        <v>122</v>
      </c>
      <c r="R113" s="755"/>
      <c r="S113" s="392">
        <v>17</v>
      </c>
      <c r="T113" s="392"/>
      <c r="U113" s="5" t="s">
        <v>470</v>
      </c>
      <c r="V113" s="5" t="str">
        <f t="shared" si="6"/>
        <v>2017</v>
      </c>
    </row>
    <row r="114" spans="1:22" s="5" customFormat="1" ht="45" customHeight="1">
      <c r="A114" s="417" t="s">
        <v>106</v>
      </c>
      <c r="B114" s="451" t="s">
        <v>502</v>
      </c>
      <c r="C114" s="415" t="s">
        <v>119</v>
      </c>
      <c r="D114" s="403">
        <f t="shared" si="10"/>
        <v>2</v>
      </c>
      <c r="E114" s="403"/>
      <c r="F114" s="403">
        <v>2</v>
      </c>
      <c r="G114" s="389" t="s">
        <v>25</v>
      </c>
      <c r="H114" s="389" t="s">
        <v>29</v>
      </c>
      <c r="I114" s="390" t="s">
        <v>642</v>
      </c>
      <c r="J114" s="400" t="s">
        <v>58</v>
      </c>
      <c r="K114" s="393" t="s">
        <v>513</v>
      </c>
      <c r="L114" s="401" t="s">
        <v>448</v>
      </c>
      <c r="M114" s="401" t="s">
        <v>134</v>
      </c>
      <c r="N114" s="393"/>
      <c r="O114" s="393"/>
      <c r="P114" s="393"/>
      <c r="Q114" s="393" t="s">
        <v>122</v>
      </c>
      <c r="R114" s="755" t="s">
        <v>724</v>
      </c>
      <c r="S114" s="392">
        <v>17</v>
      </c>
      <c r="T114" s="392"/>
      <c r="U114" s="5" t="s">
        <v>470</v>
      </c>
      <c r="V114" s="5" t="str">
        <f t="shared" si="6"/>
        <v>2017</v>
      </c>
    </row>
    <row r="115" spans="1:22" s="5" customFormat="1" ht="60.75" customHeight="1">
      <c r="A115" s="417" t="s">
        <v>106</v>
      </c>
      <c r="B115" s="451" t="s">
        <v>431</v>
      </c>
      <c r="C115" s="415" t="s">
        <v>118</v>
      </c>
      <c r="D115" s="403">
        <f t="shared" si="10"/>
        <v>0.3</v>
      </c>
      <c r="E115" s="403"/>
      <c r="F115" s="403">
        <v>0.3</v>
      </c>
      <c r="G115" s="389" t="s">
        <v>25</v>
      </c>
      <c r="H115" s="389" t="s">
        <v>26</v>
      </c>
      <c r="I115" s="390" t="s">
        <v>140</v>
      </c>
      <c r="J115" s="400" t="s">
        <v>51</v>
      </c>
      <c r="K115" s="389" t="s">
        <v>465</v>
      </c>
      <c r="L115" s="401" t="s">
        <v>441</v>
      </c>
      <c r="M115" s="401" t="s">
        <v>134</v>
      </c>
      <c r="N115" s="393"/>
      <c r="O115" s="393"/>
      <c r="P115" s="393"/>
      <c r="Q115" s="393" t="s">
        <v>122</v>
      </c>
      <c r="R115" s="681"/>
      <c r="S115" s="392">
        <v>17</v>
      </c>
      <c r="T115" s="392"/>
      <c r="U115" s="5" t="s">
        <v>470</v>
      </c>
      <c r="V115" s="5" t="str">
        <f t="shared" si="6"/>
        <v>2017</v>
      </c>
    </row>
    <row r="116" spans="1:22" s="5" customFormat="1" ht="69" customHeight="1">
      <c r="A116" s="417" t="s">
        <v>106</v>
      </c>
      <c r="B116" s="414" t="s">
        <v>56</v>
      </c>
      <c r="C116" s="529" t="s">
        <v>119</v>
      </c>
      <c r="D116" s="432">
        <v>5.92</v>
      </c>
      <c r="E116" s="530"/>
      <c r="F116" s="397">
        <v>5.92</v>
      </c>
      <c r="G116" s="398" t="s">
        <v>25</v>
      </c>
      <c r="H116" s="519" t="s">
        <v>26</v>
      </c>
      <c r="I116" s="431" t="s">
        <v>57</v>
      </c>
      <c r="J116" s="477" t="s">
        <v>47</v>
      </c>
      <c r="K116" s="393" t="s">
        <v>513</v>
      </c>
      <c r="L116" s="401" t="s">
        <v>522</v>
      </c>
      <c r="M116" s="392" t="s">
        <v>514</v>
      </c>
      <c r="N116" s="393"/>
      <c r="O116" s="393"/>
      <c r="P116" s="393"/>
      <c r="Q116" s="393" t="s">
        <v>122</v>
      </c>
      <c r="R116" s="401"/>
      <c r="S116" s="392">
        <v>17</v>
      </c>
      <c r="T116" s="392"/>
      <c r="U116" s="5" t="s">
        <v>470</v>
      </c>
      <c r="V116" s="5" t="str">
        <f t="shared" si="6"/>
        <v>2017</v>
      </c>
    </row>
    <row r="117" spans="1:22" s="5" customFormat="1" ht="24" customHeight="1">
      <c r="A117" s="385" t="s">
        <v>112</v>
      </c>
      <c r="B117" s="386" t="s">
        <v>109</v>
      </c>
      <c r="C117" s="393"/>
      <c r="D117" s="396"/>
      <c r="E117" s="396"/>
      <c r="F117" s="397"/>
      <c r="G117" s="398"/>
      <c r="H117" s="416"/>
      <c r="I117" s="390"/>
      <c r="J117" s="515"/>
      <c r="K117" s="515"/>
      <c r="L117" s="401"/>
      <c r="M117" s="531"/>
      <c r="N117" s="393"/>
      <c r="O117" s="393"/>
      <c r="P117" s="393"/>
      <c r="Q117" s="393"/>
      <c r="R117" s="401"/>
      <c r="S117" s="392"/>
      <c r="T117" s="392"/>
    </row>
    <row r="118" spans="1:22" s="5" customFormat="1" ht="57" customHeight="1">
      <c r="A118" s="417" t="s">
        <v>106</v>
      </c>
      <c r="B118" s="414" t="s">
        <v>434</v>
      </c>
      <c r="C118" s="532" t="s">
        <v>120</v>
      </c>
      <c r="D118" s="432">
        <f>+E118+F118</f>
        <v>3.4321999999999999</v>
      </c>
      <c r="E118" s="461"/>
      <c r="F118" s="397">
        <v>3.4321999999999999</v>
      </c>
      <c r="G118" s="398" t="s">
        <v>25</v>
      </c>
      <c r="H118" s="519" t="s">
        <v>29</v>
      </c>
      <c r="I118" s="390" t="s">
        <v>54</v>
      </c>
      <c r="J118" s="477" t="s">
        <v>58</v>
      </c>
      <c r="K118" s="393" t="s">
        <v>513</v>
      </c>
      <c r="L118" s="401" t="s">
        <v>442</v>
      </c>
      <c r="M118" s="531" t="s">
        <v>55</v>
      </c>
      <c r="N118" s="393"/>
      <c r="O118" s="393"/>
      <c r="P118" s="393"/>
      <c r="Q118" s="393" t="s">
        <v>122</v>
      </c>
      <c r="R118" s="756"/>
      <c r="S118" s="392">
        <v>16</v>
      </c>
      <c r="T118" s="392"/>
      <c r="U118" s="5" t="s">
        <v>470</v>
      </c>
      <c r="V118" s="5" t="str">
        <f t="shared" si="6"/>
        <v>2016</v>
      </c>
    </row>
    <row r="119" spans="1:22" s="5" customFormat="1" ht="24" customHeight="1">
      <c r="A119" s="404" t="s">
        <v>63</v>
      </c>
      <c r="B119" s="716" t="s">
        <v>225</v>
      </c>
      <c r="C119" s="576"/>
      <c r="D119" s="606"/>
      <c r="E119" s="606"/>
      <c r="F119" s="606"/>
      <c r="G119" s="413"/>
      <c r="H119" s="413"/>
      <c r="I119" s="412"/>
      <c r="J119" s="574"/>
      <c r="K119" s="574"/>
      <c r="L119" s="411"/>
      <c r="M119" s="412"/>
      <c r="N119" s="413"/>
      <c r="O119" s="413"/>
      <c r="P119" s="413"/>
      <c r="Q119" s="413"/>
      <c r="R119" s="411"/>
      <c r="S119" s="392"/>
      <c r="T119" s="392"/>
    </row>
    <row r="120" spans="1:22" s="5" customFormat="1" ht="24" customHeight="1">
      <c r="A120" s="417" t="s">
        <v>106</v>
      </c>
      <c r="B120" s="414" t="s">
        <v>668</v>
      </c>
      <c r="C120" s="532" t="s">
        <v>226</v>
      </c>
      <c r="D120" s="432">
        <f>E120+F120</f>
        <v>0.2</v>
      </c>
      <c r="E120" s="461"/>
      <c r="F120" s="397">
        <v>0.2</v>
      </c>
      <c r="G120" s="398" t="s">
        <v>30</v>
      </c>
      <c r="H120" s="519" t="s">
        <v>26</v>
      </c>
      <c r="I120" s="390" t="s">
        <v>669</v>
      </c>
      <c r="J120" s="477" t="s">
        <v>58</v>
      </c>
      <c r="K120" s="393" t="s">
        <v>513</v>
      </c>
      <c r="L120" s="419" t="s">
        <v>670</v>
      </c>
      <c r="M120" s="531"/>
      <c r="N120" s="393"/>
      <c r="O120" s="393" t="s">
        <v>122</v>
      </c>
      <c r="P120" s="393"/>
      <c r="Q120" s="393"/>
      <c r="R120" s="401"/>
      <c r="S120" s="392">
        <v>20</v>
      </c>
      <c r="T120" s="392"/>
      <c r="U120" s="5" t="s">
        <v>470</v>
      </c>
      <c r="V120" s="5" t="str">
        <f t="shared" si="6"/>
        <v>2020</v>
      </c>
    </row>
    <row r="121" spans="1:22" s="5" customFormat="1" ht="24" customHeight="1">
      <c r="A121" s="404" t="s">
        <v>82</v>
      </c>
      <c r="B121" s="715" t="s">
        <v>64</v>
      </c>
      <c r="C121" s="576"/>
      <c r="D121" s="606"/>
      <c r="E121" s="606"/>
      <c r="F121" s="606"/>
      <c r="G121" s="413"/>
      <c r="H121" s="413"/>
      <c r="I121" s="412"/>
      <c r="J121" s="574"/>
      <c r="K121" s="574"/>
      <c r="L121" s="411"/>
      <c r="M121" s="412"/>
      <c r="N121" s="413"/>
      <c r="O121" s="413"/>
      <c r="P121" s="413"/>
      <c r="Q121" s="413"/>
      <c r="R121" s="411"/>
      <c r="S121" s="392"/>
      <c r="T121" s="392"/>
    </row>
    <row r="122" spans="1:22" s="5" customFormat="1" ht="24" customHeight="1">
      <c r="A122" s="385" t="s">
        <v>112</v>
      </c>
      <c r="B122" s="386" t="s">
        <v>493</v>
      </c>
      <c r="C122" s="538"/>
      <c r="D122" s="396"/>
      <c r="E122" s="396"/>
      <c r="F122" s="396"/>
      <c r="G122" s="393"/>
      <c r="H122" s="393"/>
      <c r="I122" s="392"/>
      <c r="J122" s="477"/>
      <c r="K122" s="477"/>
      <c r="L122" s="401"/>
      <c r="M122" s="392"/>
      <c r="N122" s="393"/>
      <c r="O122" s="393"/>
      <c r="P122" s="393"/>
      <c r="Q122" s="393"/>
      <c r="R122" s="401"/>
      <c r="S122" s="392"/>
      <c r="T122" s="392"/>
    </row>
    <row r="123" spans="1:22" s="5" customFormat="1" ht="33" customHeight="1">
      <c r="A123" s="417" t="s">
        <v>106</v>
      </c>
      <c r="B123" s="539" t="s">
        <v>400</v>
      </c>
      <c r="C123" s="393" t="s">
        <v>30</v>
      </c>
      <c r="D123" s="396">
        <f>E123+F123</f>
        <v>0.109</v>
      </c>
      <c r="E123" s="396"/>
      <c r="F123" s="396">
        <v>0.109</v>
      </c>
      <c r="G123" s="393" t="s">
        <v>120</v>
      </c>
      <c r="H123" s="393" t="s">
        <v>27</v>
      </c>
      <c r="I123" s="392" t="s">
        <v>131</v>
      </c>
      <c r="J123" s="477" t="s">
        <v>58</v>
      </c>
      <c r="K123" s="393" t="s">
        <v>513</v>
      </c>
      <c r="L123" s="540" t="s">
        <v>401</v>
      </c>
      <c r="M123" s="392" t="s">
        <v>132</v>
      </c>
      <c r="N123" s="393"/>
      <c r="O123" s="393"/>
      <c r="P123" s="393" t="s">
        <v>122</v>
      </c>
      <c r="Q123" s="393"/>
      <c r="R123" s="401"/>
      <c r="S123" s="392">
        <v>18</v>
      </c>
      <c r="T123" s="392"/>
      <c r="V123" s="5" t="str">
        <f t="shared" si="6"/>
        <v>2018</v>
      </c>
    </row>
    <row r="124" spans="1:22" s="5" customFormat="1" ht="33.950000000000003" customHeight="1">
      <c r="A124" s="385" t="s">
        <v>112</v>
      </c>
      <c r="B124" s="386" t="s">
        <v>109</v>
      </c>
      <c r="C124" s="541"/>
      <c r="D124" s="513"/>
      <c r="E124" s="513"/>
      <c r="F124" s="397"/>
      <c r="G124" s="398"/>
      <c r="H124" s="519"/>
      <c r="I124" s="390"/>
      <c r="J124" s="515"/>
      <c r="K124" s="515"/>
      <c r="L124" s="401"/>
      <c r="M124" s="402"/>
      <c r="N124" s="393"/>
      <c r="O124" s="393"/>
      <c r="P124" s="393"/>
      <c r="Q124" s="393"/>
      <c r="R124" s="401"/>
      <c r="S124" s="392"/>
      <c r="T124" s="392"/>
    </row>
    <row r="125" spans="1:22" s="5" customFormat="1" ht="69.95" customHeight="1">
      <c r="A125" s="417" t="s">
        <v>106</v>
      </c>
      <c r="B125" s="490" t="s">
        <v>435</v>
      </c>
      <c r="C125" s="516" t="s">
        <v>30</v>
      </c>
      <c r="D125" s="396">
        <f>+E125+F125</f>
        <v>4.0004</v>
      </c>
      <c r="E125" s="396"/>
      <c r="F125" s="397">
        <v>4.0004</v>
      </c>
      <c r="G125" s="398" t="s">
        <v>25</v>
      </c>
      <c r="H125" s="519" t="s">
        <v>29</v>
      </c>
      <c r="I125" s="390" t="s">
        <v>65</v>
      </c>
      <c r="J125" s="477" t="s">
        <v>47</v>
      </c>
      <c r="K125" s="393" t="s">
        <v>513</v>
      </c>
      <c r="L125" s="392" t="s">
        <v>520</v>
      </c>
      <c r="M125" s="531" t="s">
        <v>66</v>
      </c>
      <c r="N125" s="393"/>
      <c r="O125" s="393"/>
      <c r="P125" s="393"/>
      <c r="Q125" s="393" t="s">
        <v>122</v>
      </c>
      <c r="R125" s="756"/>
      <c r="S125" s="392">
        <v>16</v>
      </c>
      <c r="T125" s="392"/>
      <c r="U125" s="5" t="s">
        <v>470</v>
      </c>
      <c r="V125" s="5" t="str">
        <f t="shared" si="6"/>
        <v>2016</v>
      </c>
    </row>
    <row r="126" spans="1:22" s="5" customFormat="1" ht="69.95" customHeight="1">
      <c r="A126" s="417" t="s">
        <v>106</v>
      </c>
      <c r="B126" s="490" t="s">
        <v>67</v>
      </c>
      <c r="C126" s="516" t="s">
        <v>30</v>
      </c>
      <c r="D126" s="396">
        <f t="shared" ref="D126:D138" si="11">+E126+F126</f>
        <v>0.50039999999999996</v>
      </c>
      <c r="E126" s="396"/>
      <c r="F126" s="397">
        <v>0.50039999999999996</v>
      </c>
      <c r="G126" s="398" t="s">
        <v>25</v>
      </c>
      <c r="H126" s="519" t="s">
        <v>29</v>
      </c>
      <c r="I126" s="390" t="s">
        <v>65</v>
      </c>
      <c r="J126" s="477" t="s">
        <v>47</v>
      </c>
      <c r="K126" s="542" t="s">
        <v>531</v>
      </c>
      <c r="L126" s="392" t="s">
        <v>551</v>
      </c>
      <c r="M126" s="531" t="s">
        <v>66</v>
      </c>
      <c r="N126" s="393"/>
      <c r="O126" s="393"/>
      <c r="P126" s="393"/>
      <c r="Q126" s="393" t="s">
        <v>122</v>
      </c>
      <c r="R126" s="756"/>
      <c r="S126" s="392">
        <v>16</v>
      </c>
      <c r="T126" s="392"/>
      <c r="U126" s="5" t="s">
        <v>470</v>
      </c>
      <c r="V126" s="5" t="str">
        <f t="shared" si="6"/>
        <v>2016</v>
      </c>
    </row>
    <row r="127" spans="1:22" s="5" customFormat="1" ht="69.95" customHeight="1">
      <c r="A127" s="417" t="s">
        <v>106</v>
      </c>
      <c r="B127" s="490" t="s">
        <v>145</v>
      </c>
      <c r="C127" s="516" t="s">
        <v>30</v>
      </c>
      <c r="D127" s="396">
        <f t="shared" si="11"/>
        <v>0.20810000000000001</v>
      </c>
      <c r="E127" s="396"/>
      <c r="F127" s="396">
        <v>0.20810000000000001</v>
      </c>
      <c r="G127" s="398" t="s">
        <v>25</v>
      </c>
      <c r="H127" s="519" t="s">
        <v>29</v>
      </c>
      <c r="I127" s="390" t="s">
        <v>65</v>
      </c>
      <c r="J127" s="477" t="s">
        <v>68</v>
      </c>
      <c r="K127" s="542" t="s">
        <v>532</v>
      </c>
      <c r="L127" s="392" t="s">
        <v>551</v>
      </c>
      <c r="M127" s="531" t="s">
        <v>66</v>
      </c>
      <c r="N127" s="393"/>
      <c r="O127" s="393"/>
      <c r="P127" s="393"/>
      <c r="Q127" s="393" t="s">
        <v>122</v>
      </c>
      <c r="R127" s="756"/>
      <c r="S127" s="392">
        <v>16</v>
      </c>
      <c r="T127" s="392"/>
      <c r="U127" s="5" t="s">
        <v>470</v>
      </c>
      <c r="V127" s="5" t="str">
        <f t="shared" si="6"/>
        <v>2016</v>
      </c>
    </row>
    <row r="128" spans="1:22" s="5" customFormat="1" ht="69.95" customHeight="1">
      <c r="A128" s="417" t="s">
        <v>106</v>
      </c>
      <c r="B128" s="490" t="s">
        <v>69</v>
      </c>
      <c r="C128" s="516" t="s">
        <v>30</v>
      </c>
      <c r="D128" s="396">
        <f t="shared" si="11"/>
        <v>0.27350000000000002</v>
      </c>
      <c r="E128" s="396"/>
      <c r="F128" s="397">
        <v>0.27350000000000002</v>
      </c>
      <c r="G128" s="398" t="s">
        <v>25</v>
      </c>
      <c r="H128" s="519" t="s">
        <v>29</v>
      </c>
      <c r="I128" s="390" t="s">
        <v>70</v>
      </c>
      <c r="J128" s="477" t="s">
        <v>47</v>
      </c>
      <c r="K128" s="542" t="s">
        <v>533</v>
      </c>
      <c r="L128" s="392" t="s">
        <v>551</v>
      </c>
      <c r="M128" s="531" t="s">
        <v>66</v>
      </c>
      <c r="N128" s="393"/>
      <c r="O128" s="393"/>
      <c r="P128" s="393"/>
      <c r="Q128" s="393" t="s">
        <v>122</v>
      </c>
      <c r="R128" s="756"/>
      <c r="S128" s="392">
        <v>16</v>
      </c>
      <c r="T128" s="392"/>
      <c r="U128" s="5" t="s">
        <v>470</v>
      </c>
      <c r="V128" s="5" t="str">
        <f t="shared" si="6"/>
        <v>2016</v>
      </c>
    </row>
    <row r="129" spans="1:22" s="5" customFormat="1" ht="69.95" customHeight="1">
      <c r="A129" s="417" t="s">
        <v>106</v>
      </c>
      <c r="B129" s="490" t="s">
        <v>71</v>
      </c>
      <c r="C129" s="516" t="s">
        <v>30</v>
      </c>
      <c r="D129" s="396">
        <f t="shared" si="11"/>
        <v>0.35270000000000001</v>
      </c>
      <c r="E129" s="396"/>
      <c r="F129" s="397">
        <v>0.35270000000000001</v>
      </c>
      <c r="G129" s="398" t="s">
        <v>25</v>
      </c>
      <c r="H129" s="519" t="s">
        <v>29</v>
      </c>
      <c r="I129" s="390" t="s">
        <v>72</v>
      </c>
      <c r="J129" s="477" t="s">
        <v>47</v>
      </c>
      <c r="K129" s="542" t="s">
        <v>534</v>
      </c>
      <c r="L129" s="392" t="s">
        <v>551</v>
      </c>
      <c r="M129" s="531" t="s">
        <v>66</v>
      </c>
      <c r="N129" s="393"/>
      <c r="O129" s="393"/>
      <c r="P129" s="393"/>
      <c r="Q129" s="393" t="s">
        <v>122</v>
      </c>
      <c r="R129" s="756"/>
      <c r="S129" s="392">
        <v>16</v>
      </c>
      <c r="T129" s="392"/>
      <c r="U129" s="5" t="s">
        <v>470</v>
      </c>
      <c r="V129" s="5" t="str">
        <f t="shared" si="6"/>
        <v>2016</v>
      </c>
    </row>
    <row r="130" spans="1:22" s="5" customFormat="1" ht="69.95" customHeight="1">
      <c r="A130" s="417" t="s">
        <v>106</v>
      </c>
      <c r="B130" s="490" t="s">
        <v>73</v>
      </c>
      <c r="C130" s="516" t="s">
        <v>30</v>
      </c>
      <c r="D130" s="396">
        <f t="shared" si="11"/>
        <v>0.20810000000000001</v>
      </c>
      <c r="E130" s="396"/>
      <c r="F130" s="397">
        <v>0.20810000000000001</v>
      </c>
      <c r="G130" s="398" t="s">
        <v>25</v>
      </c>
      <c r="H130" s="519" t="s">
        <v>29</v>
      </c>
      <c r="I130" s="390" t="s">
        <v>65</v>
      </c>
      <c r="J130" s="477" t="s">
        <v>47</v>
      </c>
      <c r="K130" s="542" t="s">
        <v>535</v>
      </c>
      <c r="L130" s="392" t="s">
        <v>551</v>
      </c>
      <c r="M130" s="531" t="s">
        <v>66</v>
      </c>
      <c r="N130" s="393"/>
      <c r="O130" s="393"/>
      <c r="P130" s="393"/>
      <c r="Q130" s="393" t="s">
        <v>122</v>
      </c>
      <c r="R130" s="756"/>
      <c r="S130" s="392">
        <v>16</v>
      </c>
      <c r="T130" s="392"/>
      <c r="U130" s="5" t="s">
        <v>470</v>
      </c>
      <c r="V130" s="5" t="str">
        <f t="shared" si="6"/>
        <v>2016</v>
      </c>
    </row>
    <row r="131" spans="1:22" s="5" customFormat="1" ht="69.95" customHeight="1">
      <c r="A131" s="417" t="s">
        <v>106</v>
      </c>
      <c r="B131" s="490" t="s">
        <v>74</v>
      </c>
      <c r="C131" s="516" t="s">
        <v>30</v>
      </c>
      <c r="D131" s="396">
        <f t="shared" si="11"/>
        <v>0.20810000000000001</v>
      </c>
      <c r="E131" s="396"/>
      <c r="F131" s="397">
        <v>0.20810000000000001</v>
      </c>
      <c r="G131" s="398" t="s">
        <v>25</v>
      </c>
      <c r="H131" s="519" t="s">
        <v>29</v>
      </c>
      <c r="I131" s="390" t="s">
        <v>65</v>
      </c>
      <c r="J131" s="477" t="s">
        <v>47</v>
      </c>
      <c r="K131" s="542" t="s">
        <v>536</v>
      </c>
      <c r="L131" s="392" t="s">
        <v>551</v>
      </c>
      <c r="M131" s="531" t="s">
        <v>66</v>
      </c>
      <c r="N131" s="393"/>
      <c r="O131" s="393"/>
      <c r="P131" s="393"/>
      <c r="Q131" s="393" t="s">
        <v>122</v>
      </c>
      <c r="R131" s="756"/>
      <c r="S131" s="392">
        <v>16</v>
      </c>
      <c r="T131" s="392"/>
      <c r="U131" s="5" t="s">
        <v>470</v>
      </c>
      <c r="V131" s="5" t="str">
        <f t="shared" si="6"/>
        <v>2016</v>
      </c>
    </row>
    <row r="132" spans="1:22" s="5" customFormat="1" ht="69.95" customHeight="1">
      <c r="A132" s="417" t="s">
        <v>106</v>
      </c>
      <c r="B132" s="490" t="s">
        <v>75</v>
      </c>
      <c r="C132" s="516" t="s">
        <v>30</v>
      </c>
      <c r="D132" s="396">
        <f t="shared" si="11"/>
        <v>0.20810000000000001</v>
      </c>
      <c r="E132" s="396"/>
      <c r="F132" s="397">
        <v>0.20810000000000001</v>
      </c>
      <c r="G132" s="398" t="s">
        <v>25</v>
      </c>
      <c r="H132" s="519" t="s">
        <v>29</v>
      </c>
      <c r="I132" s="390" t="s">
        <v>65</v>
      </c>
      <c r="J132" s="477" t="s">
        <v>47</v>
      </c>
      <c r="K132" s="542" t="s">
        <v>537</v>
      </c>
      <c r="L132" s="392" t="s">
        <v>551</v>
      </c>
      <c r="M132" s="531" t="s">
        <v>66</v>
      </c>
      <c r="N132" s="393"/>
      <c r="O132" s="393"/>
      <c r="P132" s="393"/>
      <c r="Q132" s="393" t="s">
        <v>122</v>
      </c>
      <c r="R132" s="756"/>
      <c r="S132" s="392">
        <v>16</v>
      </c>
      <c r="T132" s="392"/>
      <c r="U132" s="5" t="s">
        <v>470</v>
      </c>
      <c r="V132" s="5" t="str">
        <f t="shared" si="6"/>
        <v>2016</v>
      </c>
    </row>
    <row r="133" spans="1:22" s="5" customFormat="1" ht="69.95" customHeight="1">
      <c r="A133" s="417" t="s">
        <v>106</v>
      </c>
      <c r="B133" s="490" t="s">
        <v>76</v>
      </c>
      <c r="C133" s="516" t="s">
        <v>30</v>
      </c>
      <c r="D133" s="396">
        <f t="shared" si="11"/>
        <v>0.20810000000000001</v>
      </c>
      <c r="E133" s="396"/>
      <c r="F133" s="397">
        <v>0.20810000000000001</v>
      </c>
      <c r="G133" s="398" t="s">
        <v>25</v>
      </c>
      <c r="H133" s="519" t="s">
        <v>29</v>
      </c>
      <c r="I133" s="390" t="s">
        <v>65</v>
      </c>
      <c r="J133" s="477" t="s">
        <v>47</v>
      </c>
      <c r="K133" s="393" t="s">
        <v>513</v>
      </c>
      <c r="L133" s="392" t="s">
        <v>551</v>
      </c>
      <c r="M133" s="531" t="s">
        <v>66</v>
      </c>
      <c r="N133" s="393"/>
      <c r="O133" s="393"/>
      <c r="P133" s="393"/>
      <c r="Q133" s="393" t="s">
        <v>122</v>
      </c>
      <c r="R133" s="756"/>
      <c r="S133" s="392">
        <v>16</v>
      </c>
      <c r="T133" s="392"/>
      <c r="U133" s="5" t="s">
        <v>470</v>
      </c>
      <c r="V133" s="5" t="str">
        <f t="shared" si="6"/>
        <v>2016</v>
      </c>
    </row>
    <row r="134" spans="1:22" s="5" customFormat="1" ht="69.95" customHeight="1">
      <c r="A134" s="417" t="s">
        <v>106</v>
      </c>
      <c r="B134" s="490" t="s">
        <v>77</v>
      </c>
      <c r="C134" s="516" t="s">
        <v>30</v>
      </c>
      <c r="D134" s="396">
        <f t="shared" si="11"/>
        <v>0.20810000000000001</v>
      </c>
      <c r="E134" s="396"/>
      <c r="F134" s="397">
        <v>0.20810000000000001</v>
      </c>
      <c r="G134" s="398" t="s">
        <v>25</v>
      </c>
      <c r="H134" s="519" t="s">
        <v>29</v>
      </c>
      <c r="I134" s="390" t="s">
        <v>65</v>
      </c>
      <c r="J134" s="477" t="s">
        <v>47</v>
      </c>
      <c r="K134" s="542" t="s">
        <v>538</v>
      </c>
      <c r="L134" s="392" t="s">
        <v>551</v>
      </c>
      <c r="M134" s="531" t="s">
        <v>66</v>
      </c>
      <c r="N134" s="393"/>
      <c r="O134" s="393"/>
      <c r="P134" s="393"/>
      <c r="Q134" s="393" t="s">
        <v>122</v>
      </c>
      <c r="R134" s="756"/>
      <c r="S134" s="392">
        <v>16</v>
      </c>
      <c r="T134" s="392"/>
      <c r="U134" s="5" t="s">
        <v>470</v>
      </c>
      <c r="V134" s="5" t="str">
        <f t="shared" si="6"/>
        <v>2016</v>
      </c>
    </row>
    <row r="135" spans="1:22" s="5" customFormat="1" ht="69.95" customHeight="1">
      <c r="A135" s="417" t="s">
        <v>106</v>
      </c>
      <c r="B135" s="490" t="s">
        <v>78</v>
      </c>
      <c r="C135" s="516" t="s">
        <v>30</v>
      </c>
      <c r="D135" s="396">
        <f t="shared" si="11"/>
        <v>0.20810000000000001</v>
      </c>
      <c r="E135" s="396"/>
      <c r="F135" s="397">
        <v>0.20810000000000001</v>
      </c>
      <c r="G135" s="398" t="s">
        <v>25</v>
      </c>
      <c r="H135" s="519" t="s">
        <v>29</v>
      </c>
      <c r="I135" s="390" t="s">
        <v>65</v>
      </c>
      <c r="J135" s="477" t="s">
        <v>47</v>
      </c>
      <c r="K135" s="542" t="s">
        <v>539</v>
      </c>
      <c r="L135" s="392" t="s">
        <v>551</v>
      </c>
      <c r="M135" s="531" t="s">
        <v>66</v>
      </c>
      <c r="N135" s="393"/>
      <c r="O135" s="393"/>
      <c r="P135" s="393"/>
      <c r="Q135" s="393" t="s">
        <v>122</v>
      </c>
      <c r="R135" s="756"/>
      <c r="S135" s="392">
        <v>16</v>
      </c>
      <c r="T135" s="392"/>
      <c r="U135" s="5" t="s">
        <v>470</v>
      </c>
      <c r="V135" s="5" t="str">
        <f t="shared" si="6"/>
        <v>2016</v>
      </c>
    </row>
    <row r="136" spans="1:22" s="5" customFormat="1" ht="69.95" customHeight="1">
      <c r="A136" s="417" t="s">
        <v>106</v>
      </c>
      <c r="B136" s="490" t="s">
        <v>79</v>
      </c>
      <c r="C136" s="516" t="s">
        <v>30</v>
      </c>
      <c r="D136" s="396">
        <f t="shared" si="11"/>
        <v>0.41620000000000001</v>
      </c>
      <c r="E136" s="396"/>
      <c r="F136" s="397">
        <v>0.41620000000000001</v>
      </c>
      <c r="G136" s="398" t="s">
        <v>25</v>
      </c>
      <c r="H136" s="519" t="s">
        <v>29</v>
      </c>
      <c r="I136" s="390" t="s">
        <v>65</v>
      </c>
      <c r="J136" s="477" t="s">
        <v>47</v>
      </c>
      <c r="K136" s="393" t="s">
        <v>513</v>
      </c>
      <c r="L136" s="392" t="s">
        <v>551</v>
      </c>
      <c r="M136" s="531" t="s">
        <v>66</v>
      </c>
      <c r="N136" s="393"/>
      <c r="O136" s="393"/>
      <c r="P136" s="393"/>
      <c r="Q136" s="393" t="s">
        <v>122</v>
      </c>
      <c r="R136" s="756"/>
      <c r="S136" s="392">
        <v>16</v>
      </c>
      <c r="T136" s="392"/>
      <c r="U136" s="5" t="s">
        <v>470</v>
      </c>
      <c r="V136" s="5" t="str">
        <f t="shared" si="6"/>
        <v>2016</v>
      </c>
    </row>
    <row r="137" spans="1:22" s="5" customFormat="1" ht="69.95" customHeight="1">
      <c r="A137" s="417" t="s">
        <v>106</v>
      </c>
      <c r="B137" s="490" t="s">
        <v>80</v>
      </c>
      <c r="C137" s="516" t="s">
        <v>30</v>
      </c>
      <c r="D137" s="396">
        <f t="shared" si="11"/>
        <v>0.2172</v>
      </c>
      <c r="E137" s="396"/>
      <c r="F137" s="397">
        <v>0.2172</v>
      </c>
      <c r="G137" s="398" t="s">
        <v>25</v>
      </c>
      <c r="H137" s="519" t="s">
        <v>29</v>
      </c>
      <c r="I137" s="390" t="s">
        <v>65</v>
      </c>
      <c r="J137" s="477" t="s">
        <v>47</v>
      </c>
      <c r="K137" s="393" t="s">
        <v>513</v>
      </c>
      <c r="L137" s="392" t="s">
        <v>551</v>
      </c>
      <c r="M137" s="531" t="s">
        <v>66</v>
      </c>
      <c r="N137" s="393"/>
      <c r="O137" s="393"/>
      <c r="P137" s="393"/>
      <c r="Q137" s="393" t="s">
        <v>122</v>
      </c>
      <c r="R137" s="756"/>
      <c r="S137" s="392">
        <v>16</v>
      </c>
      <c r="T137" s="392"/>
      <c r="U137" s="5" t="s">
        <v>470</v>
      </c>
      <c r="V137" s="5" t="str">
        <f t="shared" ref="V137:V198" si="12">CONCATENATE("20",S137)</f>
        <v>2016</v>
      </c>
    </row>
    <row r="138" spans="1:22" s="5" customFormat="1" ht="69.95" customHeight="1">
      <c r="A138" s="417" t="s">
        <v>106</v>
      </c>
      <c r="B138" s="490" t="s">
        <v>81</v>
      </c>
      <c r="C138" s="516" t="s">
        <v>30</v>
      </c>
      <c r="D138" s="396">
        <f t="shared" si="11"/>
        <v>0.60929999999999995</v>
      </c>
      <c r="E138" s="396"/>
      <c r="F138" s="397">
        <v>0.60929999999999995</v>
      </c>
      <c r="G138" s="398" t="s">
        <v>25</v>
      </c>
      <c r="H138" s="519" t="s">
        <v>29</v>
      </c>
      <c r="I138" s="390" t="s">
        <v>54</v>
      </c>
      <c r="J138" s="477" t="s">
        <v>47</v>
      </c>
      <c r="K138" s="393" t="s">
        <v>513</v>
      </c>
      <c r="L138" s="392" t="s">
        <v>551</v>
      </c>
      <c r="M138" s="531" t="s">
        <v>55</v>
      </c>
      <c r="N138" s="393"/>
      <c r="O138" s="393"/>
      <c r="P138" s="393"/>
      <c r="Q138" s="393" t="s">
        <v>122</v>
      </c>
      <c r="R138" s="756"/>
      <c r="S138" s="392">
        <v>16</v>
      </c>
      <c r="T138" s="392"/>
      <c r="U138" s="5" t="s">
        <v>470</v>
      </c>
      <c r="V138" s="5" t="str">
        <f t="shared" si="12"/>
        <v>2016</v>
      </c>
    </row>
    <row r="139" spans="1:22" s="5" customFormat="1" ht="27.75" customHeight="1">
      <c r="A139" s="404" t="s">
        <v>90</v>
      </c>
      <c r="B139" s="715" t="s">
        <v>83</v>
      </c>
      <c r="C139" s="576"/>
      <c r="D139" s="606"/>
      <c r="E139" s="606"/>
      <c r="F139" s="606"/>
      <c r="G139" s="413"/>
      <c r="H139" s="413"/>
      <c r="I139" s="412"/>
      <c r="J139" s="574"/>
      <c r="K139" s="574"/>
      <c r="L139" s="411"/>
      <c r="M139" s="412"/>
      <c r="N139" s="413"/>
      <c r="O139" s="413"/>
      <c r="P139" s="413"/>
      <c r="Q139" s="413"/>
      <c r="R139" s="411"/>
      <c r="S139" s="392"/>
      <c r="T139" s="392"/>
    </row>
    <row r="140" spans="1:22" s="5" customFormat="1" ht="35.25" customHeight="1">
      <c r="A140" s="385" t="s">
        <v>112</v>
      </c>
      <c r="B140" s="386" t="s">
        <v>111</v>
      </c>
      <c r="C140" s="538"/>
      <c r="D140" s="396"/>
      <c r="E140" s="396"/>
      <c r="F140" s="396"/>
      <c r="G140" s="393"/>
      <c r="H140" s="393"/>
      <c r="I140" s="392"/>
      <c r="J140" s="477"/>
      <c r="K140" s="477"/>
      <c r="L140" s="401"/>
      <c r="M140" s="392"/>
      <c r="N140" s="393"/>
      <c r="O140" s="393"/>
      <c r="P140" s="393"/>
      <c r="Q140" s="393"/>
      <c r="R140" s="401"/>
      <c r="S140" s="392"/>
      <c r="T140" s="392"/>
    </row>
    <row r="141" spans="1:22" s="5" customFormat="1" ht="45" customHeight="1">
      <c r="A141" s="417" t="s">
        <v>106</v>
      </c>
      <c r="B141" s="551" t="s">
        <v>87</v>
      </c>
      <c r="C141" s="393" t="s">
        <v>116</v>
      </c>
      <c r="D141" s="396">
        <v>0.3</v>
      </c>
      <c r="E141" s="396"/>
      <c r="F141" s="397">
        <v>0.3</v>
      </c>
      <c r="G141" s="398" t="s">
        <v>25</v>
      </c>
      <c r="H141" s="416" t="s">
        <v>29</v>
      </c>
      <c r="I141" s="399" t="s">
        <v>88</v>
      </c>
      <c r="J141" s="477"/>
      <c r="K141" s="393" t="s">
        <v>513</v>
      </c>
      <c r="L141" s="401" t="s">
        <v>398</v>
      </c>
      <c r="M141" s="392" t="s">
        <v>59</v>
      </c>
      <c r="N141" s="393"/>
      <c r="O141" s="393"/>
      <c r="P141" s="393"/>
      <c r="Q141" s="393" t="s">
        <v>122</v>
      </c>
      <c r="R141" s="756"/>
      <c r="S141" s="392">
        <v>17</v>
      </c>
      <c r="T141" s="392"/>
      <c r="V141" s="5" t="str">
        <f t="shared" si="12"/>
        <v>2017</v>
      </c>
    </row>
    <row r="142" spans="1:22" s="5" customFormat="1" ht="52.5" customHeight="1">
      <c r="A142" s="417" t="s">
        <v>106</v>
      </c>
      <c r="B142" s="551" t="s">
        <v>84</v>
      </c>
      <c r="C142" s="393" t="s">
        <v>116</v>
      </c>
      <c r="D142" s="396">
        <f>+E142+F142</f>
        <v>5.1999999999999998E-2</v>
      </c>
      <c r="E142" s="396"/>
      <c r="F142" s="397">
        <v>5.1999999999999998E-2</v>
      </c>
      <c r="G142" s="398" t="s">
        <v>25</v>
      </c>
      <c r="H142" s="416" t="s">
        <v>29</v>
      </c>
      <c r="I142" s="399" t="s">
        <v>85</v>
      </c>
      <c r="J142" s="477"/>
      <c r="K142" s="393" t="s">
        <v>513</v>
      </c>
      <c r="L142" s="401" t="s">
        <v>451</v>
      </c>
      <c r="M142" s="392" t="s">
        <v>86</v>
      </c>
      <c r="N142" s="393"/>
      <c r="O142" s="393"/>
      <c r="P142" s="393"/>
      <c r="Q142" s="393" t="s">
        <v>122</v>
      </c>
      <c r="R142" s="756"/>
      <c r="S142" s="392">
        <v>17</v>
      </c>
      <c r="T142" s="392"/>
      <c r="V142" s="5" t="str">
        <f t="shared" si="12"/>
        <v>2017</v>
      </c>
    </row>
    <row r="143" spans="1:22" s="5" customFormat="1" ht="45.75" customHeight="1">
      <c r="A143" s="404" t="s">
        <v>552</v>
      </c>
      <c r="B143" s="711" t="s">
        <v>91</v>
      </c>
      <c r="C143" s="576"/>
      <c r="D143" s="606"/>
      <c r="E143" s="606"/>
      <c r="F143" s="628"/>
      <c r="G143" s="712"/>
      <c r="H143" s="713"/>
      <c r="I143" s="714"/>
      <c r="J143" s="574"/>
      <c r="K143" s="574"/>
      <c r="L143" s="411"/>
      <c r="M143" s="412"/>
      <c r="N143" s="413"/>
      <c r="O143" s="413"/>
      <c r="P143" s="413"/>
      <c r="Q143" s="413"/>
      <c r="R143" s="411"/>
      <c r="S143" s="392"/>
      <c r="T143" s="392"/>
    </row>
    <row r="144" spans="1:22" s="5" customFormat="1" ht="24" customHeight="1">
      <c r="A144" s="385" t="s">
        <v>112</v>
      </c>
      <c r="B144" s="386" t="s">
        <v>493</v>
      </c>
      <c r="C144" s="393"/>
      <c r="D144" s="432"/>
      <c r="E144" s="396"/>
      <c r="F144" s="397"/>
      <c r="G144" s="398"/>
      <c r="H144" s="416"/>
      <c r="I144" s="418"/>
      <c r="J144" s="477"/>
      <c r="K144" s="477"/>
      <c r="L144" s="401"/>
      <c r="M144" s="392"/>
      <c r="N144" s="393"/>
      <c r="O144" s="393"/>
      <c r="P144" s="393"/>
      <c r="Q144" s="393"/>
      <c r="R144" s="401"/>
      <c r="S144" s="392"/>
      <c r="T144" s="392">
        <v>161</v>
      </c>
    </row>
    <row r="145" spans="1:22" s="5" customFormat="1" ht="24" customHeight="1">
      <c r="A145" s="417" t="s">
        <v>106</v>
      </c>
      <c r="B145" s="490" t="s">
        <v>428</v>
      </c>
      <c r="C145" s="393" t="s">
        <v>93</v>
      </c>
      <c r="D145" s="432">
        <f>F145+E145</f>
        <v>3</v>
      </c>
      <c r="E145" s="396"/>
      <c r="F145" s="397">
        <v>3</v>
      </c>
      <c r="G145" s="398" t="s">
        <v>25</v>
      </c>
      <c r="H145" s="416" t="s">
        <v>26</v>
      </c>
      <c r="I145" s="418" t="s">
        <v>541</v>
      </c>
      <c r="J145" s="477" t="s">
        <v>58</v>
      </c>
      <c r="K145" s="393" t="s">
        <v>513</v>
      </c>
      <c r="L145" s="392" t="s">
        <v>523</v>
      </c>
      <c r="M145" s="392"/>
      <c r="N145" s="393" t="s">
        <v>122</v>
      </c>
      <c r="O145" s="393"/>
      <c r="P145" s="393"/>
      <c r="Q145" s="393"/>
      <c r="R145" s="401" t="s">
        <v>828</v>
      </c>
      <c r="S145" s="392">
        <v>18</v>
      </c>
      <c r="T145" s="392"/>
      <c r="V145" s="5" t="str">
        <f t="shared" si="12"/>
        <v>2018</v>
      </c>
    </row>
    <row r="146" spans="1:22" s="5" customFormat="1" ht="24" customHeight="1">
      <c r="A146" s="385" t="s">
        <v>112</v>
      </c>
      <c r="B146" s="386" t="s">
        <v>111</v>
      </c>
      <c r="C146" s="393"/>
      <c r="D146" s="396"/>
      <c r="E146" s="396"/>
      <c r="F146" s="396"/>
      <c r="G146" s="401"/>
      <c r="H146" s="393"/>
      <c r="I146" s="392"/>
      <c r="J146" s="393"/>
      <c r="K146" s="393"/>
      <c r="L146" s="401"/>
      <c r="M146" s="392"/>
      <c r="N146" s="393"/>
      <c r="O146" s="393"/>
      <c r="P146" s="393"/>
      <c r="Q146" s="393"/>
      <c r="R146" s="401"/>
      <c r="S146" s="392"/>
      <c r="T146" s="392"/>
    </row>
    <row r="147" spans="1:22" s="5" customFormat="1" ht="51" customHeight="1">
      <c r="A147" s="417" t="s">
        <v>106</v>
      </c>
      <c r="B147" s="490" t="s">
        <v>92</v>
      </c>
      <c r="C147" s="393" t="s">
        <v>93</v>
      </c>
      <c r="D147" s="432">
        <v>1.5</v>
      </c>
      <c r="E147" s="396"/>
      <c r="F147" s="397">
        <v>1.5</v>
      </c>
      <c r="G147" s="398" t="s">
        <v>25</v>
      </c>
      <c r="H147" s="416" t="s">
        <v>45</v>
      </c>
      <c r="I147" s="418" t="s">
        <v>415</v>
      </c>
      <c r="J147" s="477"/>
      <c r="K147" s="389"/>
      <c r="L147" s="401" t="s">
        <v>398</v>
      </c>
      <c r="M147" s="392" t="s">
        <v>94</v>
      </c>
      <c r="N147" s="393"/>
      <c r="O147" s="393"/>
      <c r="P147" s="393"/>
      <c r="Q147" s="393" t="s">
        <v>122</v>
      </c>
      <c r="R147" s="401" t="s">
        <v>1126</v>
      </c>
      <c r="S147" s="392">
        <v>17</v>
      </c>
      <c r="T147" s="392"/>
      <c r="U147" s="5" t="s">
        <v>470</v>
      </c>
      <c r="V147" s="5" t="str">
        <f t="shared" si="12"/>
        <v>2017</v>
      </c>
    </row>
    <row r="148" spans="1:22" s="5" customFormat="1" ht="24" customHeight="1">
      <c r="A148" s="404" t="s">
        <v>646</v>
      </c>
      <c r="B148" s="575" t="s">
        <v>416</v>
      </c>
      <c r="C148" s="576"/>
      <c r="D148" s="577"/>
      <c r="E148" s="578"/>
      <c r="F148" s="579"/>
      <c r="G148" s="580"/>
      <c r="H148" s="581"/>
      <c r="I148" s="582"/>
      <c r="J148" s="583"/>
      <c r="K148" s="710"/>
      <c r="L148" s="584"/>
      <c r="M148" s="585"/>
      <c r="N148" s="413"/>
      <c r="O148" s="413"/>
      <c r="P148" s="413"/>
      <c r="Q148" s="413"/>
      <c r="R148" s="411"/>
      <c r="S148" s="392"/>
      <c r="T148" s="392"/>
    </row>
    <row r="149" spans="1:22" s="5" customFormat="1" ht="24" customHeight="1">
      <c r="A149" s="385" t="s">
        <v>112</v>
      </c>
      <c r="B149" s="386" t="s">
        <v>563</v>
      </c>
      <c r="C149" s="538"/>
      <c r="D149" s="562"/>
      <c r="E149" s="563"/>
      <c r="F149" s="564"/>
      <c r="G149" s="565"/>
      <c r="H149" s="566"/>
      <c r="I149" s="567"/>
      <c r="J149" s="568"/>
      <c r="K149" s="569"/>
      <c r="L149" s="391"/>
      <c r="M149" s="570"/>
      <c r="N149" s="393"/>
      <c r="O149" s="393"/>
      <c r="P149" s="393"/>
      <c r="Q149" s="393"/>
      <c r="R149" s="401"/>
      <c r="S149" s="392"/>
      <c r="T149" s="392"/>
    </row>
    <row r="150" spans="1:22" s="5" customFormat="1" ht="24" customHeight="1">
      <c r="A150" s="417" t="s">
        <v>106</v>
      </c>
      <c r="B150" s="571" t="s">
        <v>542</v>
      </c>
      <c r="C150" s="415" t="s">
        <v>129</v>
      </c>
      <c r="D150" s="403">
        <f>E150+F150</f>
        <v>5</v>
      </c>
      <c r="E150" s="403"/>
      <c r="F150" s="403">
        <v>5</v>
      </c>
      <c r="G150" s="389" t="s">
        <v>25</v>
      </c>
      <c r="H150" s="389" t="s">
        <v>26</v>
      </c>
      <c r="I150" s="390" t="s">
        <v>544</v>
      </c>
      <c r="J150" s="400" t="s">
        <v>51</v>
      </c>
      <c r="K150" s="572" t="s">
        <v>543</v>
      </c>
      <c r="L150" s="401" t="s">
        <v>545</v>
      </c>
      <c r="M150" s="401"/>
      <c r="N150" s="393"/>
      <c r="O150" s="393"/>
      <c r="P150" s="393" t="s">
        <v>122</v>
      </c>
      <c r="Q150" s="393"/>
      <c r="R150" s="401"/>
      <c r="S150" s="392">
        <v>19</v>
      </c>
      <c r="T150" s="392"/>
      <c r="V150" s="5" t="str">
        <f t="shared" si="12"/>
        <v>2019</v>
      </c>
    </row>
    <row r="151" spans="1:22" s="5" customFormat="1" ht="84" customHeight="1">
      <c r="A151" s="404" t="s">
        <v>95</v>
      </c>
      <c r="B151" s="405" t="s">
        <v>96</v>
      </c>
      <c r="C151" s="406"/>
      <c r="D151" s="573"/>
      <c r="E151" s="407"/>
      <c r="F151" s="407"/>
      <c r="G151" s="408"/>
      <c r="H151" s="408"/>
      <c r="I151" s="409"/>
      <c r="J151" s="574"/>
      <c r="K151" s="574"/>
      <c r="L151" s="411"/>
      <c r="M151" s="412"/>
      <c r="N151" s="413"/>
      <c r="O151" s="413"/>
      <c r="P151" s="413"/>
      <c r="Q151" s="413"/>
      <c r="R151" s="411"/>
      <c r="S151" s="392"/>
      <c r="T151" s="392"/>
    </row>
    <row r="152" spans="1:22" s="5" customFormat="1" ht="18" customHeight="1">
      <c r="A152" s="404" t="s">
        <v>99</v>
      </c>
      <c r="B152" s="575" t="s">
        <v>432</v>
      </c>
      <c r="C152" s="576"/>
      <c r="D152" s="577"/>
      <c r="E152" s="578"/>
      <c r="F152" s="579"/>
      <c r="G152" s="580"/>
      <c r="H152" s="581"/>
      <c r="I152" s="582"/>
      <c r="J152" s="583"/>
      <c r="K152" s="583"/>
      <c r="L152" s="584"/>
      <c r="M152" s="585"/>
      <c r="N152" s="413"/>
      <c r="O152" s="413"/>
      <c r="P152" s="413"/>
      <c r="Q152" s="413"/>
      <c r="R152" s="411"/>
      <c r="S152" s="392"/>
      <c r="T152" s="392"/>
    </row>
    <row r="153" spans="1:22" s="5" customFormat="1" ht="18" customHeight="1">
      <c r="A153" s="385" t="s">
        <v>112</v>
      </c>
      <c r="B153" s="386" t="s">
        <v>493</v>
      </c>
      <c r="C153" s="538"/>
      <c r="D153" s="562"/>
      <c r="E153" s="563"/>
      <c r="F153" s="564"/>
      <c r="G153" s="565"/>
      <c r="H153" s="566"/>
      <c r="I153" s="567"/>
      <c r="J153" s="568"/>
      <c r="K153" s="568"/>
      <c r="L153" s="391"/>
      <c r="M153" s="570"/>
      <c r="N153" s="393"/>
      <c r="O153" s="393"/>
      <c r="P153" s="393"/>
      <c r="Q153" s="393"/>
      <c r="R153" s="401"/>
      <c r="S153" s="392"/>
      <c r="T153" s="392"/>
    </row>
    <row r="154" spans="1:22" s="5" customFormat="1" ht="45" customHeight="1">
      <c r="A154" s="417" t="s">
        <v>106</v>
      </c>
      <c r="B154" s="490" t="s">
        <v>469</v>
      </c>
      <c r="C154" s="393" t="s">
        <v>255</v>
      </c>
      <c r="D154" s="432">
        <f>E154+F154</f>
        <v>15</v>
      </c>
      <c r="E154" s="396"/>
      <c r="F154" s="397">
        <v>15</v>
      </c>
      <c r="G154" s="398" t="s">
        <v>25</v>
      </c>
      <c r="H154" s="416"/>
      <c r="I154" s="418"/>
      <c r="J154" s="477"/>
      <c r="K154" s="477"/>
      <c r="L154" s="401"/>
      <c r="M154" s="392"/>
      <c r="N154" s="393"/>
      <c r="O154" s="393"/>
      <c r="P154" s="393" t="s">
        <v>122</v>
      </c>
      <c r="Q154" s="393"/>
      <c r="R154" s="401"/>
      <c r="S154" s="392"/>
      <c r="T154" s="392"/>
    </row>
    <row r="155" spans="1:22" s="5" customFormat="1" ht="18" hidden="1" customHeight="1">
      <c r="A155" s="420"/>
      <c r="B155" s="520"/>
      <c r="C155" s="586" t="s">
        <v>255</v>
      </c>
      <c r="D155" s="435"/>
      <c r="E155" s="521"/>
      <c r="F155" s="522">
        <v>10</v>
      </c>
      <c r="G155" s="587" t="s">
        <v>25</v>
      </c>
      <c r="H155" s="437" t="s">
        <v>29</v>
      </c>
      <c r="I155" s="421"/>
      <c r="J155" s="588"/>
      <c r="K155" s="588"/>
      <c r="L155" s="439"/>
      <c r="M155" s="428"/>
      <c r="N155" s="393"/>
      <c r="O155" s="393"/>
      <c r="P155" s="393"/>
      <c r="Q155" s="393"/>
      <c r="R155" s="401"/>
      <c r="S155" s="392"/>
      <c r="T155" s="392"/>
    </row>
    <row r="156" spans="1:22" s="5" customFormat="1" ht="18" hidden="1" customHeight="1">
      <c r="A156" s="420"/>
      <c r="B156" s="520"/>
      <c r="C156" s="586" t="s">
        <v>255</v>
      </c>
      <c r="D156" s="435"/>
      <c r="E156" s="521"/>
      <c r="F156" s="522">
        <v>5</v>
      </c>
      <c r="G156" s="587" t="s">
        <v>25</v>
      </c>
      <c r="H156" s="437" t="s">
        <v>26</v>
      </c>
      <c r="I156" s="421"/>
      <c r="J156" s="588"/>
      <c r="K156" s="588"/>
      <c r="L156" s="439"/>
      <c r="M156" s="428"/>
      <c r="N156" s="393"/>
      <c r="O156" s="393"/>
      <c r="P156" s="393"/>
      <c r="Q156" s="393"/>
      <c r="R156" s="401"/>
      <c r="S156" s="392"/>
      <c r="T156" s="392"/>
    </row>
    <row r="157" spans="1:22" s="5" customFormat="1" ht="21.95" customHeight="1">
      <c r="A157" s="404" t="s">
        <v>102</v>
      </c>
      <c r="B157" s="405" t="s">
        <v>97</v>
      </c>
      <c r="C157" s="406"/>
      <c r="D157" s="573"/>
      <c r="E157" s="407"/>
      <c r="F157" s="407"/>
      <c r="G157" s="408"/>
      <c r="H157" s="408"/>
      <c r="I157" s="409"/>
      <c r="J157" s="574"/>
      <c r="K157" s="574"/>
      <c r="L157" s="411"/>
      <c r="M157" s="412"/>
      <c r="N157" s="413"/>
      <c r="O157" s="413"/>
      <c r="P157" s="413"/>
      <c r="Q157" s="413"/>
      <c r="R157" s="411"/>
      <c r="S157" s="392"/>
      <c r="T157" s="392"/>
    </row>
    <row r="158" spans="1:22" s="5" customFormat="1" ht="21.95" customHeight="1">
      <c r="A158" s="385" t="s">
        <v>112</v>
      </c>
      <c r="B158" s="386" t="s">
        <v>564</v>
      </c>
      <c r="C158" s="387"/>
      <c r="D158" s="432"/>
      <c r="E158" s="403"/>
      <c r="F158" s="403"/>
      <c r="G158" s="389"/>
      <c r="H158" s="389"/>
      <c r="I158" s="390"/>
      <c r="J158" s="477"/>
      <c r="K158" s="477"/>
      <c r="L158" s="401"/>
      <c r="M158" s="392"/>
      <c r="N158" s="393"/>
      <c r="O158" s="393"/>
      <c r="P158" s="393"/>
      <c r="Q158" s="393"/>
      <c r="R158" s="401"/>
      <c r="S158" s="392"/>
      <c r="T158" s="392"/>
    </row>
    <row r="159" spans="1:22" s="5" customFormat="1" ht="36" customHeight="1">
      <c r="A159" s="417" t="s">
        <v>106</v>
      </c>
      <c r="B159" s="451" t="s">
        <v>508</v>
      </c>
      <c r="C159" s="415"/>
      <c r="D159" s="432">
        <v>32</v>
      </c>
      <c r="E159" s="432"/>
      <c r="F159" s="432">
        <v>32</v>
      </c>
      <c r="G159" s="389"/>
      <c r="H159" s="389" t="s">
        <v>830</v>
      </c>
      <c r="I159" s="390"/>
      <c r="J159" s="477"/>
      <c r="K159" s="477"/>
      <c r="L159" s="401"/>
      <c r="M159" s="392"/>
      <c r="N159" s="698" t="e">
        <f>#REF!</f>
        <v>#REF!</v>
      </c>
      <c r="O159" s="393"/>
      <c r="P159" s="393"/>
      <c r="Q159" s="393"/>
      <c r="R159" s="401"/>
      <c r="S159" s="392"/>
      <c r="T159" s="392"/>
    </row>
    <row r="160" spans="1:22" s="5" customFormat="1" ht="21.95" customHeight="1">
      <c r="A160" s="404" t="s">
        <v>104</v>
      </c>
      <c r="B160" s="589" t="s">
        <v>100</v>
      </c>
      <c r="C160" s="406"/>
      <c r="D160" s="573"/>
      <c r="E160" s="407"/>
      <c r="F160" s="407"/>
      <c r="G160" s="408"/>
      <c r="H160" s="408"/>
      <c r="I160" s="409"/>
      <c r="J160" s="574"/>
      <c r="K160" s="574"/>
      <c r="L160" s="412"/>
      <c r="M160" s="412"/>
      <c r="N160" s="413"/>
      <c r="O160" s="413"/>
      <c r="P160" s="413"/>
      <c r="Q160" s="413"/>
      <c r="R160" s="411"/>
      <c r="S160" s="392"/>
      <c r="T160" s="392"/>
    </row>
    <row r="161" spans="1:22" s="5" customFormat="1" ht="21.95" customHeight="1">
      <c r="A161" s="385" t="s">
        <v>112</v>
      </c>
      <c r="B161" s="386" t="s">
        <v>564</v>
      </c>
      <c r="C161" s="387"/>
      <c r="D161" s="432"/>
      <c r="E161" s="403"/>
      <c r="F161" s="403"/>
      <c r="G161" s="389"/>
      <c r="H161" s="389"/>
      <c r="I161" s="390"/>
      <c r="J161" s="477"/>
      <c r="K161" s="477"/>
      <c r="L161" s="392"/>
      <c r="M161" s="392"/>
      <c r="N161" s="393"/>
      <c r="O161" s="393"/>
      <c r="P161" s="393"/>
      <c r="Q161" s="393"/>
      <c r="R161" s="401"/>
      <c r="S161" s="392"/>
      <c r="T161" s="392"/>
    </row>
    <row r="162" spans="1:22" s="5" customFormat="1" ht="33" customHeight="1">
      <c r="A162" s="417" t="s">
        <v>106</v>
      </c>
      <c r="B162" s="590" t="s">
        <v>831</v>
      </c>
      <c r="C162" s="415" t="s">
        <v>128</v>
      </c>
      <c r="D162" s="432"/>
      <c r="E162" s="403"/>
      <c r="F162" s="403">
        <v>1.07</v>
      </c>
      <c r="G162" s="389"/>
      <c r="H162" s="389" t="s">
        <v>45</v>
      </c>
      <c r="I162" s="390" t="s">
        <v>832</v>
      </c>
      <c r="J162" s="477" t="s">
        <v>51</v>
      </c>
      <c r="K162" s="477" t="s">
        <v>833</v>
      </c>
      <c r="L162" s="392" t="s">
        <v>834</v>
      </c>
      <c r="M162" s="392"/>
      <c r="N162" s="393"/>
      <c r="O162" s="393"/>
      <c r="P162" s="393" t="s">
        <v>122</v>
      </c>
      <c r="Q162" s="393"/>
      <c r="R162" s="401"/>
      <c r="S162" s="392">
        <v>20</v>
      </c>
      <c r="T162" s="5">
        <v>201</v>
      </c>
      <c r="U162" s="5">
        <v>201</v>
      </c>
      <c r="V162" s="5" t="str">
        <f t="shared" si="12"/>
        <v>2020</v>
      </c>
    </row>
    <row r="163" spans="1:22" s="5" customFormat="1" ht="33.75" customHeight="1">
      <c r="A163" s="417" t="s">
        <v>106</v>
      </c>
      <c r="B163" s="590" t="s">
        <v>835</v>
      </c>
      <c r="C163" s="415" t="s">
        <v>128</v>
      </c>
      <c r="D163" s="432"/>
      <c r="E163" s="403"/>
      <c r="F163" s="403">
        <v>11.3</v>
      </c>
      <c r="G163" s="389"/>
      <c r="H163" s="389" t="s">
        <v>29</v>
      </c>
      <c r="I163" s="390" t="s">
        <v>836</v>
      </c>
      <c r="J163" s="477" t="s">
        <v>51</v>
      </c>
      <c r="K163" s="477" t="s">
        <v>837</v>
      </c>
      <c r="L163" s="392" t="s">
        <v>838</v>
      </c>
      <c r="M163" s="392"/>
      <c r="N163" s="393"/>
      <c r="O163" s="393"/>
      <c r="P163" s="393" t="s">
        <v>122</v>
      </c>
      <c r="Q163" s="393"/>
      <c r="R163" s="401"/>
      <c r="S163" s="392">
        <v>20</v>
      </c>
      <c r="T163" s="5">
        <v>201</v>
      </c>
      <c r="U163" s="5">
        <v>201</v>
      </c>
      <c r="V163" s="5" t="str">
        <f t="shared" si="12"/>
        <v>2020</v>
      </c>
    </row>
    <row r="164" spans="1:22" s="5" customFormat="1" ht="21.95" customHeight="1">
      <c r="A164" s="385" t="s">
        <v>112</v>
      </c>
      <c r="B164" s="386" t="s">
        <v>563</v>
      </c>
      <c r="C164" s="387"/>
      <c r="D164" s="432"/>
      <c r="E164" s="403"/>
      <c r="F164" s="403"/>
      <c r="G164" s="389"/>
      <c r="H164" s="389"/>
      <c r="I164" s="390"/>
      <c r="J164" s="477"/>
      <c r="K164" s="477"/>
      <c r="L164" s="392"/>
      <c r="M164" s="392"/>
      <c r="N164" s="393"/>
      <c r="O164" s="393"/>
      <c r="P164" s="393"/>
      <c r="Q164" s="393"/>
      <c r="R164" s="401"/>
      <c r="S164" s="392"/>
      <c r="T164" s="5">
        <v>201</v>
      </c>
    </row>
    <row r="165" spans="1:22" s="5" customFormat="1" ht="39.75" customHeight="1">
      <c r="A165" s="417" t="s">
        <v>106</v>
      </c>
      <c r="B165" s="454" t="s">
        <v>725</v>
      </c>
      <c r="C165" s="415" t="s">
        <v>128</v>
      </c>
      <c r="D165" s="689">
        <f t="shared" ref="D165:D166" si="13">E165+F165</f>
        <v>2.23</v>
      </c>
      <c r="E165" s="689"/>
      <c r="F165" s="689">
        <v>2.23</v>
      </c>
      <c r="G165" s="457" t="s">
        <v>25</v>
      </c>
      <c r="H165" s="757" t="s">
        <v>31</v>
      </c>
      <c r="I165" s="454" t="s">
        <v>717</v>
      </c>
      <c r="J165" s="457" t="s">
        <v>51</v>
      </c>
      <c r="K165" s="454" t="s">
        <v>716</v>
      </c>
      <c r="L165" s="392" t="s">
        <v>718</v>
      </c>
      <c r="M165" s="392"/>
      <c r="N165" s="393" t="s">
        <v>122</v>
      </c>
      <c r="O165" s="393"/>
      <c r="P165" s="393"/>
      <c r="Q165" s="393"/>
      <c r="R165" s="401"/>
      <c r="S165" s="392">
        <v>19</v>
      </c>
      <c r="T165" s="5">
        <v>201</v>
      </c>
      <c r="V165" s="5" t="str">
        <f t="shared" si="12"/>
        <v>2019</v>
      </c>
    </row>
    <row r="166" spans="1:22" s="5" customFormat="1" ht="36" customHeight="1">
      <c r="A166" s="417" t="s">
        <v>106</v>
      </c>
      <c r="B166" s="590" t="s">
        <v>507</v>
      </c>
      <c r="C166" s="415" t="s">
        <v>1125</v>
      </c>
      <c r="D166" s="689">
        <f t="shared" si="13"/>
        <v>34</v>
      </c>
      <c r="E166" s="403"/>
      <c r="F166" s="403">
        <v>34</v>
      </c>
      <c r="G166" s="389"/>
      <c r="H166" s="389" t="s">
        <v>830</v>
      </c>
      <c r="I166" s="390"/>
      <c r="J166" s="477"/>
      <c r="K166" s="477"/>
      <c r="L166" s="392"/>
      <c r="M166" s="392"/>
      <c r="N166" s="698" t="e">
        <f>#REF!</f>
        <v>#REF!</v>
      </c>
      <c r="O166" s="393"/>
      <c r="P166" s="393"/>
      <c r="Q166" s="393"/>
      <c r="R166" s="401"/>
      <c r="S166" s="392"/>
    </row>
    <row r="167" spans="1:22" s="5" customFormat="1" ht="24" customHeight="1">
      <c r="A167" s="404" t="s">
        <v>427</v>
      </c>
      <c r="B167" s="589" t="s">
        <v>103</v>
      </c>
      <c r="C167" s="406"/>
      <c r="D167" s="573"/>
      <c r="E167" s="407"/>
      <c r="F167" s="407"/>
      <c r="G167" s="408"/>
      <c r="H167" s="408"/>
      <c r="I167" s="595"/>
      <c r="J167" s="574"/>
      <c r="K167" s="574"/>
      <c r="L167" s="412"/>
      <c r="M167" s="412"/>
      <c r="N167" s="413"/>
      <c r="O167" s="413"/>
      <c r="P167" s="413"/>
      <c r="Q167" s="413"/>
      <c r="R167" s="411"/>
      <c r="S167" s="392"/>
      <c r="T167" s="5">
        <v>201</v>
      </c>
    </row>
    <row r="168" spans="1:22" s="5" customFormat="1" ht="24" customHeight="1">
      <c r="A168" s="385" t="s">
        <v>112</v>
      </c>
      <c r="B168" s="386" t="s">
        <v>564</v>
      </c>
      <c r="C168" s="387"/>
      <c r="D168" s="432"/>
      <c r="E168" s="403"/>
      <c r="F168" s="403"/>
      <c r="G168" s="389"/>
      <c r="H168" s="389"/>
      <c r="I168" s="596"/>
      <c r="J168" s="477"/>
      <c r="K168" s="477"/>
      <c r="L168" s="392"/>
      <c r="M168" s="392"/>
      <c r="N168" s="393"/>
      <c r="O168" s="393"/>
      <c r="P168" s="393"/>
      <c r="Q168" s="393"/>
      <c r="R168" s="401"/>
      <c r="S168" s="392"/>
      <c r="T168" s="392"/>
    </row>
    <row r="169" spans="1:22" s="5" customFormat="1" ht="24" customHeight="1">
      <c r="A169" s="417" t="s">
        <v>106</v>
      </c>
      <c r="B169" s="590" t="s">
        <v>839</v>
      </c>
      <c r="C169" s="415" t="s">
        <v>129</v>
      </c>
      <c r="D169" s="403">
        <f>E169+F169</f>
        <v>4.6900000000000004</v>
      </c>
      <c r="E169" s="403"/>
      <c r="F169" s="403">
        <v>4.6900000000000004</v>
      </c>
      <c r="G169" s="389"/>
      <c r="H169" s="389" t="s">
        <v>45</v>
      </c>
      <c r="I169" s="597" t="s">
        <v>840</v>
      </c>
      <c r="J169" s="477" t="s">
        <v>51</v>
      </c>
      <c r="K169" s="477" t="s">
        <v>841</v>
      </c>
      <c r="L169" s="392" t="s">
        <v>842</v>
      </c>
      <c r="M169" s="392"/>
      <c r="N169" s="393"/>
      <c r="O169" s="393"/>
      <c r="P169" s="393" t="s">
        <v>122</v>
      </c>
      <c r="Q169" s="393"/>
      <c r="R169" s="401"/>
      <c r="S169" s="392">
        <v>20</v>
      </c>
      <c r="T169" s="5">
        <v>201</v>
      </c>
      <c r="U169" s="5">
        <v>201</v>
      </c>
      <c r="V169" s="5" t="str">
        <f t="shared" si="12"/>
        <v>2020</v>
      </c>
    </row>
    <row r="170" spans="1:22" s="5" customFormat="1" ht="52.5" customHeight="1">
      <c r="A170" s="690" t="s">
        <v>106</v>
      </c>
      <c r="B170" s="691" t="s">
        <v>843</v>
      </c>
      <c r="C170" s="690" t="s">
        <v>129</v>
      </c>
      <c r="D170" s="396">
        <f t="shared" ref="D170" si="14">E170+F170</f>
        <v>7.0000000000000007E-2</v>
      </c>
      <c r="E170" s="692"/>
      <c r="F170" s="693">
        <v>7.0000000000000007E-2</v>
      </c>
      <c r="G170" s="690"/>
      <c r="H170" s="694" t="s">
        <v>45</v>
      </c>
      <c r="I170" s="695" t="s">
        <v>844</v>
      </c>
      <c r="J170" s="696" t="s">
        <v>51</v>
      </c>
      <c r="K170" s="695" t="s">
        <v>845</v>
      </c>
      <c r="L170" s="401" t="s">
        <v>846</v>
      </c>
      <c r="M170" s="697"/>
      <c r="N170" s="393" t="s">
        <v>122</v>
      </c>
      <c r="O170" s="393"/>
      <c r="P170" s="393"/>
      <c r="Q170" s="393"/>
      <c r="R170" s="401"/>
      <c r="S170" s="392">
        <v>20</v>
      </c>
      <c r="T170" s="5">
        <v>201</v>
      </c>
      <c r="U170" s="5">
        <v>201</v>
      </c>
      <c r="V170" s="5" t="str">
        <f t="shared" si="12"/>
        <v>2020</v>
      </c>
    </row>
    <row r="171" spans="1:22" s="5" customFormat="1" ht="24" customHeight="1">
      <c r="A171" s="385" t="s">
        <v>112</v>
      </c>
      <c r="B171" s="386" t="s">
        <v>563</v>
      </c>
      <c r="C171" s="387"/>
      <c r="D171" s="432"/>
      <c r="E171" s="403"/>
      <c r="F171" s="403"/>
      <c r="G171" s="389"/>
      <c r="H171" s="389"/>
      <c r="I171" s="596"/>
      <c r="J171" s="477"/>
      <c r="K171" s="477"/>
      <c r="L171" s="392"/>
      <c r="M171" s="392"/>
      <c r="N171" s="393"/>
      <c r="O171" s="393"/>
      <c r="P171" s="393"/>
      <c r="Q171" s="393"/>
      <c r="R171" s="401"/>
      <c r="S171" s="392"/>
      <c r="T171" s="392"/>
    </row>
    <row r="172" spans="1:22" s="5" customFormat="1" ht="36.75" customHeight="1">
      <c r="A172" s="417" t="s">
        <v>106</v>
      </c>
      <c r="B172" s="590" t="s">
        <v>468</v>
      </c>
      <c r="C172" s="690" t="s">
        <v>1127</v>
      </c>
      <c r="D172" s="403">
        <f>E172+F172</f>
        <v>2.25</v>
      </c>
      <c r="E172" s="432"/>
      <c r="F172" s="432">
        <v>2.25</v>
      </c>
      <c r="G172" s="389"/>
      <c r="H172" s="389" t="s">
        <v>830</v>
      </c>
      <c r="I172" s="597"/>
      <c r="J172" s="477"/>
      <c r="K172" s="477"/>
      <c r="L172" s="392"/>
      <c r="M172" s="392"/>
      <c r="N172" s="698" t="e">
        <f>#REF!</f>
        <v>#REF!</v>
      </c>
      <c r="O172" s="393"/>
      <c r="P172" s="393"/>
      <c r="Q172" s="393"/>
      <c r="R172" s="401"/>
      <c r="S172" s="392"/>
      <c r="T172" s="392"/>
    </row>
    <row r="173" spans="1:22" s="5" customFormat="1" ht="24" customHeight="1">
      <c r="A173" s="404" t="s">
        <v>482</v>
      </c>
      <c r="B173" s="589" t="s">
        <v>647</v>
      </c>
      <c r="C173" s="413"/>
      <c r="D173" s="573"/>
      <c r="E173" s="606"/>
      <c r="F173" s="606"/>
      <c r="G173" s="411"/>
      <c r="H173" s="413"/>
      <c r="I173" s="412"/>
      <c r="J173" s="574"/>
      <c r="K173" s="574"/>
      <c r="L173" s="411"/>
      <c r="M173" s="412"/>
      <c r="N173" s="413"/>
      <c r="O173" s="413"/>
      <c r="P173" s="413"/>
      <c r="Q173" s="413"/>
      <c r="R173" s="411"/>
      <c r="S173" s="392"/>
      <c r="T173" s="392"/>
    </row>
    <row r="174" spans="1:22" s="5" customFormat="1" ht="24" customHeight="1">
      <c r="A174" s="385" t="s">
        <v>112</v>
      </c>
      <c r="B174" s="386" t="s">
        <v>564</v>
      </c>
      <c r="C174" s="393"/>
      <c r="D174" s="432"/>
      <c r="E174" s="396"/>
      <c r="F174" s="396"/>
      <c r="G174" s="401"/>
      <c r="H174" s="393"/>
      <c r="I174" s="392"/>
      <c r="J174" s="477"/>
      <c r="K174" s="477"/>
      <c r="L174" s="401"/>
      <c r="M174" s="392"/>
      <c r="N174" s="393"/>
      <c r="O174" s="393"/>
      <c r="P174" s="393"/>
      <c r="Q174" s="393"/>
      <c r="R174" s="401"/>
      <c r="S174" s="392"/>
      <c r="T174" s="392"/>
    </row>
    <row r="175" spans="1:22" s="5" customFormat="1" ht="24" customHeight="1">
      <c r="A175" s="417" t="s">
        <v>106</v>
      </c>
      <c r="B175" s="590" t="s">
        <v>648</v>
      </c>
      <c r="C175" s="393" t="s">
        <v>130</v>
      </c>
      <c r="D175" s="403">
        <f>E175+F175</f>
        <v>21.64</v>
      </c>
      <c r="E175" s="396"/>
      <c r="F175" s="396">
        <v>21.64</v>
      </c>
      <c r="G175" s="401" t="s">
        <v>25</v>
      </c>
      <c r="H175" s="393" t="s">
        <v>31</v>
      </c>
      <c r="I175" s="392" t="s">
        <v>847</v>
      </c>
      <c r="J175" s="393" t="s">
        <v>51</v>
      </c>
      <c r="K175" s="393" t="s">
        <v>848</v>
      </c>
      <c r="L175" s="687" t="s">
        <v>849</v>
      </c>
      <c r="M175" s="392"/>
      <c r="N175" s="393"/>
      <c r="O175" s="393"/>
      <c r="P175" s="393" t="s">
        <v>122</v>
      </c>
      <c r="Q175" s="393"/>
      <c r="R175" s="401"/>
      <c r="S175" s="392">
        <v>20</v>
      </c>
      <c r="T175" s="5">
        <v>201</v>
      </c>
      <c r="U175" s="5">
        <v>201</v>
      </c>
      <c r="V175" s="5" t="str">
        <f t="shared" si="12"/>
        <v>2020</v>
      </c>
    </row>
    <row r="176" spans="1:22" s="239" customFormat="1" ht="24" customHeight="1">
      <c r="A176" s="385" t="s">
        <v>112</v>
      </c>
      <c r="B176" s="386" t="s">
        <v>563</v>
      </c>
      <c r="C176" s="415"/>
      <c r="D176" s="403"/>
      <c r="E176" s="403"/>
      <c r="F176" s="403"/>
      <c r="G176" s="389"/>
      <c r="H176" s="389"/>
      <c r="I176" s="390"/>
      <c r="J176" s="477"/>
      <c r="K176" s="572"/>
      <c r="L176" s="401"/>
      <c r="M176" s="401"/>
      <c r="N176" s="538"/>
      <c r="O176" s="538"/>
      <c r="P176" s="538"/>
      <c r="Q176" s="538"/>
      <c r="R176" s="391"/>
      <c r="S176" s="392"/>
      <c r="T176" s="392"/>
      <c r="V176" s="5"/>
    </row>
    <row r="177" spans="1:23" s="5" customFormat="1" ht="24" customHeight="1">
      <c r="A177" s="417" t="s">
        <v>106</v>
      </c>
      <c r="B177" s="590" t="s">
        <v>656</v>
      </c>
      <c r="C177" s="393" t="s">
        <v>237</v>
      </c>
      <c r="D177" s="403">
        <f>E177+F177</f>
        <v>7.43</v>
      </c>
      <c r="E177" s="396"/>
      <c r="F177" s="396">
        <v>7.43</v>
      </c>
      <c r="G177" s="389" t="s">
        <v>25</v>
      </c>
      <c r="H177" s="393" t="s">
        <v>29</v>
      </c>
      <c r="I177" s="392" t="s">
        <v>657</v>
      </c>
      <c r="J177" s="393" t="s">
        <v>51</v>
      </c>
      <c r="K177" s="393" t="s">
        <v>658</v>
      </c>
      <c r="L177" s="401" t="s">
        <v>659</v>
      </c>
      <c r="M177" s="570"/>
      <c r="N177" s="393"/>
      <c r="O177" s="393"/>
      <c r="P177" s="393" t="s">
        <v>122</v>
      </c>
      <c r="Q177" s="393"/>
      <c r="R177" s="401"/>
      <c r="S177" s="392">
        <v>19</v>
      </c>
      <c r="T177" s="392" t="s">
        <v>512</v>
      </c>
      <c r="V177" s="5" t="str">
        <f t="shared" si="12"/>
        <v>2019</v>
      </c>
    </row>
    <row r="178" spans="1:23" s="5" customFormat="1" ht="24" customHeight="1">
      <c r="A178" s="417" t="s">
        <v>106</v>
      </c>
      <c r="B178" s="451" t="s">
        <v>710</v>
      </c>
      <c r="C178" s="393" t="s">
        <v>237</v>
      </c>
      <c r="D178" s="403">
        <f t="shared" ref="D178:D179" si="15">E178+F178</f>
        <v>10.78</v>
      </c>
      <c r="E178" s="396"/>
      <c r="F178" s="396">
        <v>10.78</v>
      </c>
      <c r="G178" s="401"/>
      <c r="H178" s="393" t="s">
        <v>29</v>
      </c>
      <c r="I178" s="392" t="s">
        <v>712</v>
      </c>
      <c r="J178" s="393" t="s">
        <v>51</v>
      </c>
      <c r="K178" s="393" t="s">
        <v>711</v>
      </c>
      <c r="L178" s="401"/>
      <c r="M178" s="392"/>
      <c r="N178" s="393"/>
      <c r="O178" s="393"/>
      <c r="P178" s="393"/>
      <c r="Q178" s="393" t="s">
        <v>122</v>
      </c>
      <c r="R178" s="401"/>
      <c r="S178" s="392">
        <v>19</v>
      </c>
      <c r="T178" s="392" t="s">
        <v>512</v>
      </c>
      <c r="V178" s="5" t="str">
        <f t="shared" si="12"/>
        <v>2019</v>
      </c>
    </row>
    <row r="179" spans="1:23" s="5" customFormat="1" ht="24" customHeight="1">
      <c r="A179" s="417" t="s">
        <v>106</v>
      </c>
      <c r="B179" s="590" t="s">
        <v>713</v>
      </c>
      <c r="C179" s="393" t="s">
        <v>130</v>
      </c>
      <c r="D179" s="403">
        <f t="shared" si="15"/>
        <v>7.71</v>
      </c>
      <c r="E179" s="396"/>
      <c r="F179" s="396">
        <v>7.71</v>
      </c>
      <c r="G179" s="401"/>
      <c r="H179" s="393" t="s">
        <v>31</v>
      </c>
      <c r="I179" s="392" t="s">
        <v>715</v>
      </c>
      <c r="J179" s="393" t="s">
        <v>51</v>
      </c>
      <c r="K179" s="393" t="s">
        <v>714</v>
      </c>
      <c r="L179" s="401" t="s">
        <v>719</v>
      </c>
      <c r="M179" s="392"/>
      <c r="N179" s="393" t="s">
        <v>122</v>
      </c>
      <c r="O179" s="393"/>
      <c r="P179" s="393"/>
      <c r="Q179" s="393"/>
      <c r="R179" s="401"/>
      <c r="S179" s="392">
        <v>19</v>
      </c>
      <c r="T179" s="392" t="s">
        <v>512</v>
      </c>
      <c r="V179" s="5" t="str">
        <f t="shared" si="12"/>
        <v>2019</v>
      </c>
    </row>
    <row r="180" spans="1:23" s="5" customFormat="1" ht="32.25" customHeight="1">
      <c r="A180" s="417" t="s">
        <v>106</v>
      </c>
      <c r="B180" s="590" t="s">
        <v>557</v>
      </c>
      <c r="C180" s="393" t="s">
        <v>130</v>
      </c>
      <c r="D180" s="432">
        <f t="shared" ref="D180:D182" si="16">E180+F180</f>
        <v>9.36</v>
      </c>
      <c r="E180" s="393"/>
      <c r="F180" s="396">
        <v>9.36</v>
      </c>
      <c r="G180" s="393" t="s">
        <v>25</v>
      </c>
      <c r="H180" s="393" t="s">
        <v>31</v>
      </c>
      <c r="I180" s="392" t="s">
        <v>666</v>
      </c>
      <c r="J180" s="477" t="s">
        <v>51</v>
      </c>
      <c r="K180" s="393" t="s">
        <v>631</v>
      </c>
      <c r="L180" s="401" t="s">
        <v>633</v>
      </c>
      <c r="M180" s="392"/>
      <c r="N180" s="393" t="s">
        <v>122</v>
      </c>
      <c r="O180" s="393"/>
      <c r="P180" s="393"/>
      <c r="Q180" s="393"/>
      <c r="R180" s="401" t="s">
        <v>850</v>
      </c>
      <c r="S180" s="392">
        <v>19</v>
      </c>
      <c r="T180" s="392" t="s">
        <v>512</v>
      </c>
      <c r="V180" s="5" t="str">
        <f t="shared" si="12"/>
        <v>2019</v>
      </c>
    </row>
    <row r="181" spans="1:23" s="5" customFormat="1" ht="31.5" customHeight="1">
      <c r="A181" s="417" t="s">
        <v>106</v>
      </c>
      <c r="B181" s="590" t="s">
        <v>556</v>
      </c>
      <c r="C181" s="393" t="s">
        <v>130</v>
      </c>
      <c r="D181" s="432">
        <f t="shared" si="16"/>
        <v>6.2</v>
      </c>
      <c r="E181" s="393"/>
      <c r="F181" s="396">
        <v>6.2</v>
      </c>
      <c r="G181" s="393" t="s">
        <v>25</v>
      </c>
      <c r="H181" s="393" t="s">
        <v>26</v>
      </c>
      <c r="I181" s="392" t="s">
        <v>634</v>
      </c>
      <c r="J181" s="477" t="s">
        <v>51</v>
      </c>
      <c r="K181" s="393" t="s">
        <v>632</v>
      </c>
      <c r="L181" s="401" t="s">
        <v>635</v>
      </c>
      <c r="M181" s="392"/>
      <c r="N181" s="393"/>
      <c r="O181" s="393"/>
      <c r="P181" s="393" t="s">
        <v>122</v>
      </c>
      <c r="Q181" s="393"/>
      <c r="R181" s="401"/>
      <c r="S181" s="392">
        <v>19</v>
      </c>
      <c r="T181" s="392" t="s">
        <v>512</v>
      </c>
      <c r="V181" s="5" t="str">
        <f t="shared" si="12"/>
        <v>2019</v>
      </c>
    </row>
    <row r="182" spans="1:23" s="5" customFormat="1" ht="36.75" customHeight="1">
      <c r="A182" s="417" t="s">
        <v>106</v>
      </c>
      <c r="B182" s="590" t="s">
        <v>504</v>
      </c>
      <c r="C182" s="393"/>
      <c r="D182" s="432">
        <f t="shared" si="16"/>
        <v>30.5</v>
      </c>
      <c r="E182" s="396"/>
      <c r="F182" s="432">
        <v>30.5</v>
      </c>
      <c r="G182" s="401"/>
      <c r="H182" s="389" t="s">
        <v>830</v>
      </c>
      <c r="I182" s="392"/>
      <c r="J182" s="477"/>
      <c r="K182" s="477"/>
      <c r="L182" s="401"/>
      <c r="M182" s="392"/>
      <c r="N182" s="698" t="e">
        <f>#REF!</f>
        <v>#REF!</v>
      </c>
      <c r="O182" s="393"/>
      <c r="P182" s="393"/>
      <c r="Q182" s="393"/>
      <c r="R182" s="401"/>
      <c r="S182" s="392"/>
      <c r="T182" s="392"/>
      <c r="W182" s="5">
        <f>30.25*100/30.5</f>
        <v>99.180327868852459</v>
      </c>
    </row>
    <row r="183" spans="1:23" s="5" customFormat="1" ht="24" customHeight="1">
      <c r="A183" s="404" t="s">
        <v>530</v>
      </c>
      <c r="B183" s="575" t="s">
        <v>417</v>
      </c>
      <c r="C183" s="576"/>
      <c r="D183" s="577"/>
      <c r="E183" s="620"/>
      <c r="F183" s="579"/>
      <c r="G183" s="621"/>
      <c r="H183" s="622"/>
      <c r="I183" s="582"/>
      <c r="J183" s="583"/>
      <c r="K183" s="576"/>
      <c r="L183" s="584"/>
      <c r="M183" s="585"/>
      <c r="N183" s="413"/>
      <c r="O183" s="413"/>
      <c r="P183" s="413"/>
      <c r="Q183" s="413"/>
      <c r="R183" s="411"/>
      <c r="S183" s="570"/>
      <c r="T183" s="570"/>
    </row>
    <row r="184" spans="1:23" s="5" customFormat="1" ht="24" customHeight="1">
      <c r="A184" s="385" t="s">
        <v>112</v>
      </c>
      <c r="B184" s="386" t="s">
        <v>564</v>
      </c>
      <c r="C184" s="538"/>
      <c r="D184" s="562"/>
      <c r="E184" s="388"/>
      <c r="F184" s="564"/>
      <c r="G184" s="623"/>
      <c r="H184" s="624"/>
      <c r="I184" s="567"/>
      <c r="J184" s="568"/>
      <c r="K184" s="538"/>
      <c r="L184" s="391"/>
      <c r="M184" s="570"/>
      <c r="N184" s="393"/>
      <c r="O184" s="393"/>
      <c r="P184" s="393"/>
      <c r="Q184" s="393"/>
      <c r="R184" s="401"/>
      <c r="S184" s="570"/>
      <c r="T184" s="570"/>
    </row>
    <row r="185" spans="1:23" s="5" customFormat="1" ht="24" customHeight="1">
      <c r="A185" s="385" t="s">
        <v>106</v>
      </c>
      <c r="B185" s="490" t="s">
        <v>483</v>
      </c>
      <c r="C185" s="393" t="s">
        <v>251</v>
      </c>
      <c r="D185" s="562"/>
      <c r="E185" s="388"/>
      <c r="F185" s="397">
        <v>4.0999999999999996</v>
      </c>
      <c r="G185" s="625"/>
      <c r="H185" s="519" t="s">
        <v>45</v>
      </c>
      <c r="I185" s="418" t="s">
        <v>851</v>
      </c>
      <c r="J185" s="477"/>
      <c r="K185" s="393" t="s">
        <v>852</v>
      </c>
      <c r="L185" s="401" t="s">
        <v>853</v>
      </c>
      <c r="M185" s="392"/>
      <c r="N185" s="393" t="s">
        <v>122</v>
      </c>
      <c r="O185" s="393"/>
      <c r="P185" s="393"/>
      <c r="Q185" s="393"/>
      <c r="R185" s="401"/>
      <c r="S185" s="392">
        <v>20</v>
      </c>
      <c r="T185" s="5">
        <v>201</v>
      </c>
      <c r="U185" s="5">
        <v>201</v>
      </c>
      <c r="V185" s="5" t="str">
        <f t="shared" si="12"/>
        <v>2020</v>
      </c>
    </row>
    <row r="186" spans="1:23" s="5" customFormat="1" ht="24" customHeight="1">
      <c r="A186" s="385" t="s">
        <v>112</v>
      </c>
      <c r="B186" s="391" t="s">
        <v>500</v>
      </c>
      <c r="C186" s="538"/>
      <c r="D186" s="562"/>
      <c r="E186" s="388"/>
      <c r="F186" s="564"/>
      <c r="G186" s="623"/>
      <c r="H186" s="624"/>
      <c r="I186" s="567"/>
      <c r="J186" s="568"/>
      <c r="K186" s="538"/>
      <c r="L186" s="391"/>
      <c r="M186" s="570"/>
      <c r="N186" s="393"/>
      <c r="O186" s="393"/>
      <c r="P186" s="393"/>
      <c r="Q186" s="393"/>
      <c r="R186" s="401"/>
      <c r="S186" s="570"/>
      <c r="T186" s="570"/>
    </row>
    <row r="187" spans="1:23" s="5" customFormat="1" ht="24" customHeight="1">
      <c r="A187" s="417" t="s">
        <v>106</v>
      </c>
      <c r="B187" s="490" t="s">
        <v>483</v>
      </c>
      <c r="C187" s="393" t="s">
        <v>251</v>
      </c>
      <c r="D187" s="432">
        <f t="shared" ref="D187:D189" si="17">E187+F187</f>
        <v>4.6921099999999996</v>
      </c>
      <c r="E187" s="403"/>
      <c r="F187" s="397">
        <v>4.6921099999999996</v>
      </c>
      <c r="G187" s="625" t="s">
        <v>25</v>
      </c>
      <c r="H187" s="519" t="s">
        <v>45</v>
      </c>
      <c r="I187" s="418" t="s">
        <v>495</v>
      </c>
      <c r="J187" s="477" t="s">
        <v>51</v>
      </c>
      <c r="K187" s="393" t="s">
        <v>484</v>
      </c>
      <c r="L187" s="401" t="s">
        <v>494</v>
      </c>
      <c r="M187" s="392" t="s">
        <v>474</v>
      </c>
      <c r="N187" s="393" t="s">
        <v>122</v>
      </c>
      <c r="O187" s="393"/>
      <c r="P187" s="393"/>
      <c r="Q187" s="393"/>
      <c r="R187" s="401"/>
      <c r="S187" s="392">
        <v>18</v>
      </c>
      <c r="T187" s="392" t="s">
        <v>512</v>
      </c>
      <c r="V187" s="5" t="str">
        <f t="shared" si="12"/>
        <v>2018</v>
      </c>
    </row>
    <row r="188" spans="1:23" s="5" customFormat="1" ht="25.5" customHeight="1">
      <c r="A188" s="404" t="s">
        <v>727</v>
      </c>
      <c r="B188" s="575" t="s">
        <v>731</v>
      </c>
      <c r="C188" s="576"/>
      <c r="D188" s="577"/>
      <c r="E188" s="620"/>
      <c r="F188" s="579"/>
      <c r="G188" s="621"/>
      <c r="H188" s="622"/>
      <c r="I188" s="582"/>
      <c r="J188" s="583"/>
      <c r="K188" s="576"/>
      <c r="L188" s="584"/>
      <c r="M188" s="585"/>
      <c r="N188" s="413"/>
      <c r="O188" s="413"/>
      <c r="P188" s="413"/>
      <c r="Q188" s="413"/>
      <c r="R188" s="411"/>
      <c r="S188" s="392"/>
      <c r="T188" s="392"/>
    </row>
    <row r="189" spans="1:23" s="5" customFormat="1" ht="39" customHeight="1">
      <c r="A189" s="417" t="s">
        <v>106</v>
      </c>
      <c r="B189" s="419" t="s">
        <v>735</v>
      </c>
      <c r="C189" s="393" t="s">
        <v>128</v>
      </c>
      <c r="D189" s="432">
        <f t="shared" si="17"/>
        <v>0.37990000000000002</v>
      </c>
      <c r="E189" s="403"/>
      <c r="F189" s="397">
        <f>3799/10000</f>
        <v>0.37990000000000002</v>
      </c>
      <c r="G189" s="625" t="s">
        <v>128</v>
      </c>
      <c r="H189" s="519" t="s">
        <v>29</v>
      </c>
      <c r="I189" s="418" t="s">
        <v>736</v>
      </c>
      <c r="J189" s="477"/>
      <c r="K189" s="393"/>
      <c r="L189" s="401"/>
      <c r="M189" s="392"/>
      <c r="N189" s="393"/>
      <c r="O189" s="393"/>
      <c r="P189" s="393" t="s">
        <v>122</v>
      </c>
      <c r="Q189" s="393"/>
      <c r="R189" s="401"/>
      <c r="S189" s="392">
        <v>20</v>
      </c>
      <c r="T189" s="392"/>
      <c r="V189" s="5" t="str">
        <f t="shared" si="12"/>
        <v>2020</v>
      </c>
    </row>
    <row r="190" spans="1:23" s="5" customFormat="1" ht="24" customHeight="1">
      <c r="A190" s="626" t="s">
        <v>732</v>
      </c>
      <c r="B190" s="627" t="s">
        <v>650</v>
      </c>
      <c r="C190" s="413"/>
      <c r="D190" s="573"/>
      <c r="E190" s="407"/>
      <c r="F190" s="628"/>
      <c r="G190" s="629"/>
      <c r="H190" s="630"/>
      <c r="I190" s="631"/>
      <c r="J190" s="574"/>
      <c r="K190" s="413"/>
      <c r="L190" s="411"/>
      <c r="M190" s="412"/>
      <c r="N190" s="413"/>
      <c r="O190" s="413"/>
      <c r="P190" s="413"/>
      <c r="Q190" s="413"/>
      <c r="R190" s="411"/>
      <c r="S190" s="392"/>
      <c r="T190" s="392"/>
    </row>
    <row r="191" spans="1:23" s="5" customFormat="1" ht="24" customHeight="1">
      <c r="A191" s="626" t="s">
        <v>733</v>
      </c>
      <c r="B191" s="627" t="s">
        <v>651</v>
      </c>
      <c r="C191" s="413"/>
      <c r="D191" s="573"/>
      <c r="E191" s="407"/>
      <c r="F191" s="628"/>
      <c r="G191" s="629"/>
      <c r="H191" s="630"/>
      <c r="I191" s="631"/>
      <c r="J191" s="574"/>
      <c r="K191" s="413"/>
      <c r="L191" s="411"/>
      <c r="M191" s="412"/>
      <c r="N191" s="413"/>
      <c r="O191" s="413"/>
      <c r="P191" s="413"/>
      <c r="Q191" s="413"/>
      <c r="R191" s="411"/>
      <c r="S191" s="392"/>
      <c r="T191" s="392"/>
    </row>
    <row r="192" spans="1:23" s="5" customFormat="1" ht="24" customHeight="1">
      <c r="A192" s="632" t="s">
        <v>112</v>
      </c>
      <c r="B192" s="633" t="s">
        <v>564</v>
      </c>
      <c r="C192" s="393"/>
      <c r="D192" s="432"/>
      <c r="E192" s="403"/>
      <c r="F192" s="397"/>
      <c r="G192" s="625"/>
      <c r="H192" s="519"/>
      <c r="I192" s="418"/>
      <c r="J192" s="477"/>
      <c r="K192" s="393"/>
      <c r="L192" s="401"/>
      <c r="M192" s="392"/>
      <c r="N192" s="393"/>
      <c r="O192" s="393"/>
      <c r="P192" s="393"/>
      <c r="Q192" s="393"/>
      <c r="R192" s="401"/>
      <c r="S192" s="392"/>
      <c r="T192" s="392"/>
    </row>
    <row r="193" spans="1:22" s="5" customFormat="1" ht="34.5" customHeight="1">
      <c r="A193" s="634" t="s">
        <v>106</v>
      </c>
      <c r="B193" s="635" t="s">
        <v>660</v>
      </c>
      <c r="C193" s="393" t="s">
        <v>89</v>
      </c>
      <c r="D193" s="432">
        <f>E193+F193</f>
        <v>2</v>
      </c>
      <c r="E193" s="403"/>
      <c r="F193" s="397">
        <v>2</v>
      </c>
      <c r="G193" s="625" t="s">
        <v>25</v>
      </c>
      <c r="H193" s="519" t="s">
        <v>27</v>
      </c>
      <c r="I193" s="418" t="s">
        <v>652</v>
      </c>
      <c r="J193" s="477"/>
      <c r="K193" s="393"/>
      <c r="L193" s="401" t="s">
        <v>739</v>
      </c>
      <c r="M193" s="392"/>
      <c r="N193" s="393"/>
      <c r="O193" s="393" t="s">
        <v>122</v>
      </c>
      <c r="P193" s="393"/>
      <c r="Q193" s="393"/>
      <c r="R193" s="401" t="s">
        <v>558</v>
      </c>
      <c r="S193" s="392">
        <v>20</v>
      </c>
      <c r="T193" s="392"/>
      <c r="V193" s="5" t="str">
        <f t="shared" si="12"/>
        <v>2020</v>
      </c>
    </row>
    <row r="194" spans="1:22" s="5" customFormat="1" ht="24" customHeight="1">
      <c r="A194" s="626" t="s">
        <v>734</v>
      </c>
      <c r="B194" s="627" t="s">
        <v>640</v>
      </c>
      <c r="C194" s="413"/>
      <c r="D194" s="573"/>
      <c r="E194" s="407"/>
      <c r="F194" s="628"/>
      <c r="G194" s="629"/>
      <c r="H194" s="630"/>
      <c r="I194" s="631"/>
      <c r="J194" s="574"/>
      <c r="K194" s="413"/>
      <c r="L194" s="411"/>
      <c r="M194" s="412"/>
      <c r="N194" s="413"/>
      <c r="O194" s="413"/>
      <c r="P194" s="413"/>
      <c r="Q194" s="413"/>
      <c r="R194" s="411"/>
      <c r="S194" s="392"/>
      <c r="T194" s="392"/>
    </row>
    <row r="195" spans="1:22" s="5" customFormat="1" ht="24" customHeight="1">
      <c r="A195" s="632" t="s">
        <v>112</v>
      </c>
      <c r="B195" s="633" t="s">
        <v>564</v>
      </c>
      <c r="C195" s="393"/>
      <c r="D195" s="432"/>
      <c r="E195" s="403"/>
      <c r="F195" s="397"/>
      <c r="G195" s="625"/>
      <c r="H195" s="519"/>
      <c r="I195" s="418"/>
      <c r="J195" s="477"/>
      <c r="K195" s="393"/>
      <c r="L195" s="401"/>
      <c r="M195" s="392"/>
      <c r="N195" s="393"/>
      <c r="O195" s="393"/>
      <c r="P195" s="393"/>
      <c r="Q195" s="393"/>
      <c r="R195" s="401"/>
      <c r="S195" s="392"/>
      <c r="T195" s="392"/>
    </row>
    <row r="196" spans="1:22" s="5" customFormat="1" ht="30" customHeight="1">
      <c r="A196" s="634" t="s">
        <v>106</v>
      </c>
      <c r="B196" s="635" t="s">
        <v>661</v>
      </c>
      <c r="C196" s="393" t="s">
        <v>130</v>
      </c>
      <c r="D196" s="432">
        <f>E196+F196</f>
        <v>0.61</v>
      </c>
      <c r="E196" s="403"/>
      <c r="F196" s="397">
        <v>0.61</v>
      </c>
      <c r="G196" s="625" t="s">
        <v>25</v>
      </c>
      <c r="H196" s="519" t="s">
        <v>27</v>
      </c>
      <c r="I196" s="418" t="s">
        <v>653</v>
      </c>
      <c r="J196" s="477"/>
      <c r="K196" s="393"/>
      <c r="L196" s="401" t="s">
        <v>738</v>
      </c>
      <c r="M196" s="392"/>
      <c r="N196" s="393"/>
      <c r="O196" s="393" t="s">
        <v>122</v>
      </c>
      <c r="P196" s="393"/>
      <c r="Q196" s="393"/>
      <c r="R196" s="401" t="s">
        <v>558</v>
      </c>
      <c r="S196" s="392">
        <v>20</v>
      </c>
      <c r="T196" s="392"/>
      <c r="V196" s="5" t="str">
        <f t="shared" si="12"/>
        <v>2020</v>
      </c>
    </row>
    <row r="197" spans="1:22" s="5" customFormat="1" ht="24" customHeight="1">
      <c r="A197" s="385" t="s">
        <v>112</v>
      </c>
      <c r="B197" s="391" t="s">
        <v>500</v>
      </c>
      <c r="C197" s="393"/>
      <c r="D197" s="432"/>
      <c r="E197" s="403"/>
      <c r="F197" s="397"/>
      <c r="G197" s="625"/>
      <c r="H197" s="519"/>
      <c r="I197" s="418"/>
      <c r="J197" s="477"/>
      <c r="K197" s="393"/>
      <c r="L197" s="401"/>
      <c r="M197" s="392"/>
      <c r="N197" s="393"/>
      <c r="O197" s="393"/>
      <c r="P197" s="393"/>
      <c r="Q197" s="393"/>
      <c r="R197" s="401"/>
      <c r="S197" s="392"/>
      <c r="T197" s="392"/>
    </row>
    <row r="198" spans="1:22" s="5" customFormat="1" ht="36.75" customHeight="1">
      <c r="A198" s="417" t="s">
        <v>106</v>
      </c>
      <c r="B198" s="401" t="s">
        <v>475</v>
      </c>
      <c r="C198" s="393" t="s">
        <v>237</v>
      </c>
      <c r="D198" s="432">
        <f t="shared" ref="D198:D203" si="18">E198+F198</f>
        <v>37.71</v>
      </c>
      <c r="E198" s="396"/>
      <c r="F198" s="396">
        <v>37.71</v>
      </c>
      <c r="G198" s="625" t="s">
        <v>25</v>
      </c>
      <c r="H198" s="416" t="s">
        <v>29</v>
      </c>
      <c r="I198" s="392"/>
      <c r="J198" s="477" t="s">
        <v>51</v>
      </c>
      <c r="K198" s="393" t="s">
        <v>481</v>
      </c>
      <c r="L198" s="392" t="s">
        <v>505</v>
      </c>
      <c r="M198" s="392" t="s">
        <v>474</v>
      </c>
      <c r="N198" s="393"/>
      <c r="O198" s="393" t="s">
        <v>122</v>
      </c>
      <c r="P198" s="393"/>
      <c r="Q198" s="393"/>
      <c r="R198" s="401" t="s">
        <v>558</v>
      </c>
      <c r="S198" s="392">
        <v>18</v>
      </c>
      <c r="T198" s="392" t="s">
        <v>512</v>
      </c>
      <c r="U198" s="5" t="s">
        <v>470</v>
      </c>
      <c r="V198" s="5" t="str">
        <f t="shared" si="12"/>
        <v>2018</v>
      </c>
    </row>
    <row r="199" spans="1:22" s="5" customFormat="1" ht="31.5">
      <c r="A199" s="417" t="s">
        <v>106</v>
      </c>
      <c r="B199" s="401" t="s">
        <v>476</v>
      </c>
      <c r="C199" s="393" t="s">
        <v>237</v>
      </c>
      <c r="D199" s="432">
        <f t="shared" si="18"/>
        <v>31.28</v>
      </c>
      <c r="E199" s="396"/>
      <c r="F199" s="396">
        <v>31.28</v>
      </c>
      <c r="G199" s="625" t="s">
        <v>25</v>
      </c>
      <c r="H199" s="416" t="s">
        <v>29</v>
      </c>
      <c r="I199" s="392"/>
      <c r="J199" s="477" t="s">
        <v>51</v>
      </c>
      <c r="K199" s="393" t="s">
        <v>481</v>
      </c>
      <c r="L199" s="392" t="s">
        <v>505</v>
      </c>
      <c r="M199" s="392" t="s">
        <v>474</v>
      </c>
      <c r="N199" s="393"/>
      <c r="O199" s="393" t="s">
        <v>122</v>
      </c>
      <c r="P199" s="393"/>
      <c r="Q199" s="393"/>
      <c r="R199" s="401" t="s">
        <v>558</v>
      </c>
      <c r="S199" s="392">
        <v>18</v>
      </c>
      <c r="T199" s="392" t="s">
        <v>512</v>
      </c>
      <c r="V199" s="5" t="str">
        <f t="shared" ref="V199:V203" si="19">CONCATENATE("20",S199)</f>
        <v>2018</v>
      </c>
    </row>
    <row r="200" spans="1:22" s="5" customFormat="1" ht="31.5">
      <c r="A200" s="417" t="s">
        <v>106</v>
      </c>
      <c r="B200" s="401" t="s">
        <v>477</v>
      </c>
      <c r="C200" s="393" t="s">
        <v>237</v>
      </c>
      <c r="D200" s="432">
        <f t="shared" si="18"/>
        <v>0.2</v>
      </c>
      <c r="E200" s="396"/>
      <c r="F200" s="396">
        <v>0.2</v>
      </c>
      <c r="G200" s="625" t="s">
        <v>25</v>
      </c>
      <c r="H200" s="416" t="s">
        <v>29</v>
      </c>
      <c r="I200" s="392"/>
      <c r="J200" s="477" t="s">
        <v>51</v>
      </c>
      <c r="K200" s="393" t="s">
        <v>481</v>
      </c>
      <c r="L200" s="392" t="s">
        <v>505</v>
      </c>
      <c r="M200" s="392" t="s">
        <v>474</v>
      </c>
      <c r="N200" s="393"/>
      <c r="O200" s="393" t="s">
        <v>122</v>
      </c>
      <c r="P200" s="393"/>
      <c r="Q200" s="393"/>
      <c r="R200" s="401" t="s">
        <v>558</v>
      </c>
      <c r="S200" s="392">
        <v>18</v>
      </c>
      <c r="T200" s="392" t="s">
        <v>512</v>
      </c>
      <c r="V200" s="5" t="str">
        <f t="shared" si="19"/>
        <v>2018</v>
      </c>
    </row>
    <row r="201" spans="1:22" s="5" customFormat="1" ht="31.5">
      <c r="A201" s="417" t="s">
        <v>106</v>
      </c>
      <c r="B201" s="401" t="s">
        <v>478</v>
      </c>
      <c r="C201" s="393" t="s">
        <v>237</v>
      </c>
      <c r="D201" s="432">
        <f t="shared" si="18"/>
        <v>45.24</v>
      </c>
      <c r="E201" s="396"/>
      <c r="F201" s="396">
        <v>45.24</v>
      </c>
      <c r="G201" s="625" t="s">
        <v>25</v>
      </c>
      <c r="H201" s="416" t="s">
        <v>29</v>
      </c>
      <c r="I201" s="392"/>
      <c r="J201" s="477" t="s">
        <v>51</v>
      </c>
      <c r="K201" s="393" t="s">
        <v>481</v>
      </c>
      <c r="L201" s="392" t="s">
        <v>505</v>
      </c>
      <c r="M201" s="392" t="s">
        <v>474</v>
      </c>
      <c r="N201" s="393"/>
      <c r="O201" s="393" t="s">
        <v>122</v>
      </c>
      <c r="P201" s="393"/>
      <c r="Q201" s="393"/>
      <c r="R201" s="401" t="s">
        <v>558</v>
      </c>
      <c r="S201" s="392">
        <v>18</v>
      </c>
      <c r="T201" s="392" t="s">
        <v>512</v>
      </c>
      <c r="V201" s="5" t="str">
        <f t="shared" si="19"/>
        <v>2018</v>
      </c>
    </row>
    <row r="202" spans="1:22" s="5" customFormat="1" ht="31.5">
      <c r="A202" s="417" t="s">
        <v>106</v>
      </c>
      <c r="B202" s="401" t="s">
        <v>479</v>
      </c>
      <c r="C202" s="393" t="s">
        <v>237</v>
      </c>
      <c r="D202" s="432">
        <f t="shared" si="18"/>
        <v>9.7899999999999991</v>
      </c>
      <c r="E202" s="396"/>
      <c r="F202" s="396">
        <v>9.7899999999999991</v>
      </c>
      <c r="G202" s="625" t="s">
        <v>25</v>
      </c>
      <c r="H202" s="416" t="s">
        <v>29</v>
      </c>
      <c r="I202" s="392"/>
      <c r="J202" s="477" t="s">
        <v>51</v>
      </c>
      <c r="K202" s="393" t="s">
        <v>481</v>
      </c>
      <c r="L202" s="392" t="s">
        <v>505</v>
      </c>
      <c r="M202" s="392" t="s">
        <v>474</v>
      </c>
      <c r="N202" s="393"/>
      <c r="O202" s="393" t="s">
        <v>122</v>
      </c>
      <c r="P202" s="393"/>
      <c r="Q202" s="393"/>
      <c r="R202" s="401" t="s">
        <v>558</v>
      </c>
      <c r="S202" s="392">
        <v>18</v>
      </c>
      <c r="T202" s="392" t="s">
        <v>512</v>
      </c>
      <c r="V202" s="5" t="str">
        <f t="shared" si="19"/>
        <v>2018</v>
      </c>
    </row>
    <row r="203" spans="1:22" s="5" customFormat="1" ht="31.5">
      <c r="A203" s="248" t="s">
        <v>106</v>
      </c>
      <c r="B203" s="254" t="s">
        <v>480</v>
      </c>
      <c r="C203" s="249" t="s">
        <v>130</v>
      </c>
      <c r="D203" s="256">
        <f t="shared" si="18"/>
        <v>19.05</v>
      </c>
      <c r="E203" s="257"/>
      <c r="F203" s="257">
        <v>19.05</v>
      </c>
      <c r="G203" s="636" t="s">
        <v>25</v>
      </c>
      <c r="H203" s="637" t="s">
        <v>26</v>
      </c>
      <c r="I203" s="255"/>
      <c r="J203" s="258" t="s">
        <v>51</v>
      </c>
      <c r="K203" s="249" t="s">
        <v>481</v>
      </c>
      <c r="L203" s="255" t="s">
        <v>505</v>
      </c>
      <c r="M203" s="255" t="s">
        <v>474</v>
      </c>
      <c r="N203" s="249"/>
      <c r="O203" s="249" t="s">
        <v>122</v>
      </c>
      <c r="P203" s="249"/>
      <c r="Q203" s="249"/>
      <c r="R203" s="254" t="s">
        <v>558</v>
      </c>
      <c r="S203" s="255">
        <v>18</v>
      </c>
      <c r="T203" s="255" t="s">
        <v>512</v>
      </c>
      <c r="V203" s="5" t="str">
        <f t="shared" si="19"/>
        <v>2018</v>
      </c>
    </row>
    <row r="204" spans="1:22" ht="24" customHeight="1"/>
  </sheetData>
  <autoFilter ref="A4:V203"/>
  <mergeCells count="16">
    <mergeCell ref="F3:G4"/>
    <mergeCell ref="A1:B1"/>
    <mergeCell ref="A3:A4"/>
    <mergeCell ref="B3:B4"/>
    <mergeCell ref="C3:C4"/>
    <mergeCell ref="D3:D4"/>
    <mergeCell ref="A2:R2"/>
    <mergeCell ref="J3:J4"/>
    <mergeCell ref="K3:K4"/>
    <mergeCell ref="L3:L4"/>
    <mergeCell ref="M3:M4"/>
    <mergeCell ref="N3:Q3"/>
    <mergeCell ref="R3:R4"/>
    <mergeCell ref="E3:E4"/>
    <mergeCell ref="H3:H4"/>
    <mergeCell ref="I3:I4"/>
  </mergeCells>
  <printOptions horizontalCentered="1"/>
  <pageMargins left="0.31496062992125984" right="0.31496062992125984" top="0.94488188976377963" bottom="0.70866141732283472" header="0.27559055118110237" footer="0.27559055118110237"/>
  <pageSetup paperSize="9" scale="60" fitToHeight="0" orientation="portrait" copies="2" r:id="rId1"/>
  <headerFooter>
    <oddFooter>&amp;R&amp;P</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X206"/>
  <sheetViews>
    <sheetView zoomScale="85" zoomScaleNormal="85" zoomScaleSheetLayoutView="40" workbookViewId="0">
      <pane ySplit="4" topLeftCell="A25" activePane="bottomLeft" state="frozen"/>
      <selection activeCell="E9" sqref="E9"/>
      <selection pane="bottomLeft" activeCell="N97" sqref="N96:X97"/>
    </sheetView>
  </sheetViews>
  <sheetFormatPr defaultRowHeight="15.75"/>
  <cols>
    <col min="1" max="1" width="4.875" style="237" customWidth="1"/>
    <col min="2" max="2" width="59.875" style="6" customWidth="1"/>
    <col min="3" max="3" width="8.375" style="236" customWidth="1"/>
    <col min="4" max="4" width="9.25" style="7" hidden="1" customWidth="1"/>
    <col min="5" max="5" width="8.125" style="7" hidden="1" customWidth="1"/>
    <col min="6" max="6" width="8" style="7" customWidth="1"/>
    <col min="7" max="7" width="11.25" style="1" hidden="1" customWidth="1"/>
    <col min="8" max="8" width="13.875" style="236" customWidth="1"/>
    <col min="9" max="9" width="24.5" style="2" hidden="1" customWidth="1"/>
    <col min="10" max="10" width="14.125" style="236" hidden="1" customWidth="1"/>
    <col min="11" max="11" width="17.5" style="236" hidden="1" customWidth="1"/>
    <col min="12" max="12" width="27.25" style="3" hidden="1" customWidth="1"/>
    <col min="13" max="13" width="22.75" style="2" hidden="1" customWidth="1"/>
    <col min="14" max="17" width="9" style="236" hidden="1" customWidth="1"/>
    <col min="18" max="18" width="33.125" style="3" hidden="1" customWidth="1"/>
    <col min="19" max="19" width="4.5" style="2" hidden="1" customWidth="1"/>
    <col min="20" max="20" width="8" style="2" hidden="1" customWidth="1"/>
    <col min="21" max="24" width="9" style="2" hidden="1" customWidth="1"/>
    <col min="25" max="250" width="9" style="2"/>
    <col min="251" max="251" width="8.25" style="2" bestFit="1" customWidth="1"/>
    <col min="252" max="252" width="36.125" style="2" customWidth="1"/>
    <col min="253" max="253" width="0" style="2" hidden="1" customWidth="1"/>
    <col min="254" max="255" width="8.125" style="2" customWidth="1"/>
    <col min="256" max="256" width="8" style="2" customWidth="1"/>
    <col min="257" max="257" width="7.375" style="2" customWidth="1"/>
    <col min="258" max="258" width="13.875" style="2" customWidth="1"/>
    <col min="259" max="259" width="14.125" style="2" customWidth="1"/>
    <col min="260" max="260" width="10.875" style="2" customWidth="1"/>
    <col min="261" max="261" width="0" style="2" hidden="1" customWidth="1"/>
    <col min="262" max="262" width="13.75" style="2" customWidth="1"/>
    <col min="263" max="263" width="0" style="2" hidden="1" customWidth="1"/>
    <col min="264" max="264" width="23.125" style="2" customWidth="1"/>
    <col min="265" max="265" width="22.75" style="2" customWidth="1"/>
    <col min="266" max="266" width="96.5" style="2" customWidth="1"/>
    <col min="267" max="506" width="9" style="2"/>
    <col min="507" max="507" width="8.25" style="2" bestFit="1" customWidth="1"/>
    <col min="508" max="508" width="36.125" style="2" customWidth="1"/>
    <col min="509" max="509" width="0" style="2" hidden="1" customWidth="1"/>
    <col min="510" max="511" width="8.125" style="2" customWidth="1"/>
    <col min="512" max="512" width="8" style="2" customWidth="1"/>
    <col min="513" max="513" width="7.375" style="2" customWidth="1"/>
    <col min="514" max="514" width="13.875" style="2" customWidth="1"/>
    <col min="515" max="515" width="14.125" style="2" customWidth="1"/>
    <col min="516" max="516" width="10.875" style="2" customWidth="1"/>
    <col min="517" max="517" width="0" style="2" hidden="1" customWidth="1"/>
    <col min="518" max="518" width="13.75" style="2" customWidth="1"/>
    <col min="519" max="519" width="0" style="2" hidden="1" customWidth="1"/>
    <col min="520" max="520" width="23.125" style="2" customWidth="1"/>
    <col min="521" max="521" width="22.75" style="2" customWidth="1"/>
    <col min="522" max="522" width="96.5" style="2" customWidth="1"/>
    <col min="523" max="762" width="9" style="2"/>
    <col min="763" max="763" width="8.25" style="2" bestFit="1" customWidth="1"/>
    <col min="764" max="764" width="36.125" style="2" customWidth="1"/>
    <col min="765" max="765" width="0" style="2" hidden="1" customWidth="1"/>
    <col min="766" max="767" width="8.125" style="2" customWidth="1"/>
    <col min="768" max="768" width="8" style="2" customWidth="1"/>
    <col min="769" max="769" width="7.375" style="2" customWidth="1"/>
    <col min="770" max="770" width="13.875" style="2" customWidth="1"/>
    <col min="771" max="771" width="14.125" style="2" customWidth="1"/>
    <col min="772" max="772" width="10.875" style="2" customWidth="1"/>
    <col min="773" max="773" width="0" style="2" hidden="1" customWidth="1"/>
    <col min="774" max="774" width="13.75" style="2" customWidth="1"/>
    <col min="775" max="775" width="0" style="2" hidden="1" customWidth="1"/>
    <col min="776" max="776" width="23.125" style="2" customWidth="1"/>
    <col min="777" max="777" width="22.75" style="2" customWidth="1"/>
    <col min="778" max="778" width="96.5" style="2" customWidth="1"/>
    <col min="779" max="1018" width="9" style="2"/>
    <col min="1019" max="1019" width="8.25" style="2" bestFit="1" customWidth="1"/>
    <col min="1020" max="1020" width="36.125" style="2" customWidth="1"/>
    <col min="1021" max="1021" width="0" style="2" hidden="1" customWidth="1"/>
    <col min="1022" max="1023" width="8.125" style="2" customWidth="1"/>
    <col min="1024" max="1024" width="8" style="2" customWidth="1"/>
    <col min="1025" max="1025" width="7.375" style="2" customWidth="1"/>
    <col min="1026" max="1026" width="13.875" style="2" customWidth="1"/>
    <col min="1027" max="1027" width="14.125" style="2" customWidth="1"/>
    <col min="1028" max="1028" width="10.875" style="2" customWidth="1"/>
    <col min="1029" max="1029" width="0" style="2" hidden="1" customWidth="1"/>
    <col min="1030" max="1030" width="13.75" style="2" customWidth="1"/>
    <col min="1031" max="1031" width="0" style="2" hidden="1" customWidth="1"/>
    <col min="1032" max="1032" width="23.125" style="2" customWidth="1"/>
    <col min="1033" max="1033" width="22.75" style="2" customWidth="1"/>
    <col min="1034" max="1034" width="96.5" style="2" customWidth="1"/>
    <col min="1035" max="1274" width="9" style="2"/>
    <col min="1275" max="1275" width="8.25" style="2" bestFit="1" customWidth="1"/>
    <col min="1276" max="1276" width="36.125" style="2" customWidth="1"/>
    <col min="1277" max="1277" width="0" style="2" hidden="1" customWidth="1"/>
    <col min="1278" max="1279" width="8.125" style="2" customWidth="1"/>
    <col min="1280" max="1280" width="8" style="2" customWidth="1"/>
    <col min="1281" max="1281" width="7.375" style="2" customWidth="1"/>
    <col min="1282" max="1282" width="13.875" style="2" customWidth="1"/>
    <col min="1283" max="1283" width="14.125" style="2" customWidth="1"/>
    <col min="1284" max="1284" width="10.875" style="2" customWidth="1"/>
    <col min="1285" max="1285" width="0" style="2" hidden="1" customWidth="1"/>
    <col min="1286" max="1286" width="13.75" style="2" customWidth="1"/>
    <col min="1287" max="1287" width="0" style="2" hidden="1" customWidth="1"/>
    <col min="1288" max="1288" width="23.125" style="2" customWidth="1"/>
    <col min="1289" max="1289" width="22.75" style="2" customWidth="1"/>
    <col min="1290" max="1290" width="96.5" style="2" customWidth="1"/>
    <col min="1291" max="1530" width="9" style="2"/>
    <col min="1531" max="1531" width="8.25" style="2" bestFit="1" customWidth="1"/>
    <col min="1532" max="1532" width="36.125" style="2" customWidth="1"/>
    <col min="1533" max="1533" width="0" style="2" hidden="1" customWidth="1"/>
    <col min="1534" max="1535" width="8.125" style="2" customWidth="1"/>
    <col min="1536" max="1536" width="8" style="2" customWidth="1"/>
    <col min="1537" max="1537" width="7.375" style="2" customWidth="1"/>
    <col min="1538" max="1538" width="13.875" style="2" customWidth="1"/>
    <col min="1539" max="1539" width="14.125" style="2" customWidth="1"/>
    <col min="1540" max="1540" width="10.875" style="2" customWidth="1"/>
    <col min="1541" max="1541" width="0" style="2" hidden="1" customWidth="1"/>
    <col min="1542" max="1542" width="13.75" style="2" customWidth="1"/>
    <col min="1543" max="1543" width="0" style="2" hidden="1" customWidth="1"/>
    <col min="1544" max="1544" width="23.125" style="2" customWidth="1"/>
    <col min="1545" max="1545" width="22.75" style="2" customWidth="1"/>
    <col min="1546" max="1546" width="96.5" style="2" customWidth="1"/>
    <col min="1547" max="1786" width="9" style="2"/>
    <col min="1787" max="1787" width="8.25" style="2" bestFit="1" customWidth="1"/>
    <col min="1788" max="1788" width="36.125" style="2" customWidth="1"/>
    <col min="1789" max="1789" width="0" style="2" hidden="1" customWidth="1"/>
    <col min="1790" max="1791" width="8.125" style="2" customWidth="1"/>
    <col min="1792" max="1792" width="8" style="2" customWidth="1"/>
    <col min="1793" max="1793" width="7.375" style="2" customWidth="1"/>
    <col min="1794" max="1794" width="13.875" style="2" customWidth="1"/>
    <col min="1795" max="1795" width="14.125" style="2" customWidth="1"/>
    <col min="1796" max="1796" width="10.875" style="2" customWidth="1"/>
    <col min="1797" max="1797" width="0" style="2" hidden="1" customWidth="1"/>
    <col min="1798" max="1798" width="13.75" style="2" customWidth="1"/>
    <col min="1799" max="1799" width="0" style="2" hidden="1" customWidth="1"/>
    <col min="1800" max="1800" width="23.125" style="2" customWidth="1"/>
    <col min="1801" max="1801" width="22.75" style="2" customWidth="1"/>
    <col min="1802" max="1802" width="96.5" style="2" customWidth="1"/>
    <col min="1803" max="2042" width="9" style="2"/>
    <col min="2043" max="2043" width="8.25" style="2" bestFit="1" customWidth="1"/>
    <col min="2044" max="2044" width="36.125" style="2" customWidth="1"/>
    <col min="2045" max="2045" width="0" style="2" hidden="1" customWidth="1"/>
    <col min="2046" max="2047" width="8.125" style="2" customWidth="1"/>
    <col min="2048" max="2048" width="8" style="2" customWidth="1"/>
    <col min="2049" max="2049" width="7.375" style="2" customWidth="1"/>
    <col min="2050" max="2050" width="13.875" style="2" customWidth="1"/>
    <col min="2051" max="2051" width="14.125" style="2" customWidth="1"/>
    <col min="2052" max="2052" width="10.875" style="2" customWidth="1"/>
    <col min="2053" max="2053" width="0" style="2" hidden="1" customWidth="1"/>
    <col min="2054" max="2054" width="13.75" style="2" customWidth="1"/>
    <col min="2055" max="2055" width="0" style="2" hidden="1" customWidth="1"/>
    <col min="2056" max="2056" width="23.125" style="2" customWidth="1"/>
    <col min="2057" max="2057" width="22.75" style="2" customWidth="1"/>
    <col min="2058" max="2058" width="96.5" style="2" customWidth="1"/>
    <col min="2059" max="2298" width="9" style="2"/>
    <col min="2299" max="2299" width="8.25" style="2" bestFit="1" customWidth="1"/>
    <col min="2300" max="2300" width="36.125" style="2" customWidth="1"/>
    <col min="2301" max="2301" width="0" style="2" hidden="1" customWidth="1"/>
    <col min="2302" max="2303" width="8.125" style="2" customWidth="1"/>
    <col min="2304" max="2304" width="8" style="2" customWidth="1"/>
    <col min="2305" max="2305" width="7.375" style="2" customWidth="1"/>
    <col min="2306" max="2306" width="13.875" style="2" customWidth="1"/>
    <col min="2307" max="2307" width="14.125" style="2" customWidth="1"/>
    <col min="2308" max="2308" width="10.875" style="2" customWidth="1"/>
    <col min="2309" max="2309" width="0" style="2" hidden="1" customWidth="1"/>
    <col min="2310" max="2310" width="13.75" style="2" customWidth="1"/>
    <col min="2311" max="2311" width="0" style="2" hidden="1" customWidth="1"/>
    <col min="2312" max="2312" width="23.125" style="2" customWidth="1"/>
    <col min="2313" max="2313" width="22.75" style="2" customWidth="1"/>
    <col min="2314" max="2314" width="96.5" style="2" customWidth="1"/>
    <col min="2315" max="2554" width="9" style="2"/>
    <col min="2555" max="2555" width="8.25" style="2" bestFit="1" customWidth="1"/>
    <col min="2556" max="2556" width="36.125" style="2" customWidth="1"/>
    <col min="2557" max="2557" width="0" style="2" hidden="1" customWidth="1"/>
    <col min="2558" max="2559" width="8.125" style="2" customWidth="1"/>
    <col min="2560" max="2560" width="8" style="2" customWidth="1"/>
    <col min="2561" max="2561" width="7.375" style="2" customWidth="1"/>
    <col min="2562" max="2562" width="13.875" style="2" customWidth="1"/>
    <col min="2563" max="2563" width="14.125" style="2" customWidth="1"/>
    <col min="2564" max="2564" width="10.875" style="2" customWidth="1"/>
    <col min="2565" max="2565" width="0" style="2" hidden="1" customWidth="1"/>
    <col min="2566" max="2566" width="13.75" style="2" customWidth="1"/>
    <col min="2567" max="2567" width="0" style="2" hidden="1" customWidth="1"/>
    <col min="2568" max="2568" width="23.125" style="2" customWidth="1"/>
    <col min="2569" max="2569" width="22.75" style="2" customWidth="1"/>
    <col min="2570" max="2570" width="96.5" style="2" customWidth="1"/>
    <col min="2571" max="2810" width="9" style="2"/>
    <col min="2811" max="2811" width="8.25" style="2" bestFit="1" customWidth="1"/>
    <col min="2812" max="2812" width="36.125" style="2" customWidth="1"/>
    <col min="2813" max="2813" width="0" style="2" hidden="1" customWidth="1"/>
    <col min="2814" max="2815" width="8.125" style="2" customWidth="1"/>
    <col min="2816" max="2816" width="8" style="2" customWidth="1"/>
    <col min="2817" max="2817" width="7.375" style="2" customWidth="1"/>
    <col min="2818" max="2818" width="13.875" style="2" customWidth="1"/>
    <col min="2819" max="2819" width="14.125" style="2" customWidth="1"/>
    <col min="2820" max="2820" width="10.875" style="2" customWidth="1"/>
    <col min="2821" max="2821" width="0" style="2" hidden="1" customWidth="1"/>
    <col min="2822" max="2822" width="13.75" style="2" customWidth="1"/>
    <col min="2823" max="2823" width="0" style="2" hidden="1" customWidth="1"/>
    <col min="2824" max="2824" width="23.125" style="2" customWidth="1"/>
    <col min="2825" max="2825" width="22.75" style="2" customWidth="1"/>
    <col min="2826" max="2826" width="96.5" style="2" customWidth="1"/>
    <col min="2827" max="3066" width="9" style="2"/>
    <col min="3067" max="3067" width="8.25" style="2" bestFit="1" customWidth="1"/>
    <col min="3068" max="3068" width="36.125" style="2" customWidth="1"/>
    <col min="3069" max="3069" width="0" style="2" hidden="1" customWidth="1"/>
    <col min="3070" max="3071" width="8.125" style="2" customWidth="1"/>
    <col min="3072" max="3072" width="8" style="2" customWidth="1"/>
    <col min="3073" max="3073" width="7.375" style="2" customWidth="1"/>
    <col min="3074" max="3074" width="13.875" style="2" customWidth="1"/>
    <col min="3075" max="3075" width="14.125" style="2" customWidth="1"/>
    <col min="3076" max="3076" width="10.875" style="2" customWidth="1"/>
    <col min="3077" max="3077" width="0" style="2" hidden="1" customWidth="1"/>
    <col min="3078" max="3078" width="13.75" style="2" customWidth="1"/>
    <col min="3079" max="3079" width="0" style="2" hidden="1" customWidth="1"/>
    <col min="3080" max="3080" width="23.125" style="2" customWidth="1"/>
    <col min="3081" max="3081" width="22.75" style="2" customWidth="1"/>
    <col min="3082" max="3082" width="96.5" style="2" customWidth="1"/>
    <col min="3083" max="3322" width="9" style="2"/>
    <col min="3323" max="3323" width="8.25" style="2" bestFit="1" customWidth="1"/>
    <col min="3324" max="3324" width="36.125" style="2" customWidth="1"/>
    <col min="3325" max="3325" width="0" style="2" hidden="1" customWidth="1"/>
    <col min="3326" max="3327" width="8.125" style="2" customWidth="1"/>
    <col min="3328" max="3328" width="8" style="2" customWidth="1"/>
    <col min="3329" max="3329" width="7.375" style="2" customWidth="1"/>
    <col min="3330" max="3330" width="13.875" style="2" customWidth="1"/>
    <col min="3331" max="3331" width="14.125" style="2" customWidth="1"/>
    <col min="3332" max="3332" width="10.875" style="2" customWidth="1"/>
    <col min="3333" max="3333" width="0" style="2" hidden="1" customWidth="1"/>
    <col min="3334" max="3334" width="13.75" style="2" customWidth="1"/>
    <col min="3335" max="3335" width="0" style="2" hidden="1" customWidth="1"/>
    <col min="3336" max="3336" width="23.125" style="2" customWidth="1"/>
    <col min="3337" max="3337" width="22.75" style="2" customWidth="1"/>
    <col min="3338" max="3338" width="96.5" style="2" customWidth="1"/>
    <col min="3339" max="3578" width="9" style="2"/>
    <col min="3579" max="3579" width="8.25" style="2" bestFit="1" customWidth="1"/>
    <col min="3580" max="3580" width="36.125" style="2" customWidth="1"/>
    <col min="3581" max="3581" width="0" style="2" hidden="1" customWidth="1"/>
    <col min="3582" max="3583" width="8.125" style="2" customWidth="1"/>
    <col min="3584" max="3584" width="8" style="2" customWidth="1"/>
    <col min="3585" max="3585" width="7.375" style="2" customWidth="1"/>
    <col min="3586" max="3586" width="13.875" style="2" customWidth="1"/>
    <col min="3587" max="3587" width="14.125" style="2" customWidth="1"/>
    <col min="3588" max="3588" width="10.875" style="2" customWidth="1"/>
    <col min="3589" max="3589" width="0" style="2" hidden="1" customWidth="1"/>
    <col min="3590" max="3590" width="13.75" style="2" customWidth="1"/>
    <col min="3591" max="3591" width="0" style="2" hidden="1" customWidth="1"/>
    <col min="3592" max="3592" width="23.125" style="2" customWidth="1"/>
    <col min="3593" max="3593" width="22.75" style="2" customWidth="1"/>
    <col min="3594" max="3594" width="96.5" style="2" customWidth="1"/>
    <col min="3595" max="3834" width="9" style="2"/>
    <col min="3835" max="3835" width="8.25" style="2" bestFit="1" customWidth="1"/>
    <col min="3836" max="3836" width="36.125" style="2" customWidth="1"/>
    <col min="3837" max="3837" width="0" style="2" hidden="1" customWidth="1"/>
    <col min="3838" max="3839" width="8.125" style="2" customWidth="1"/>
    <col min="3840" max="3840" width="8" style="2" customWidth="1"/>
    <col min="3841" max="3841" width="7.375" style="2" customWidth="1"/>
    <col min="3842" max="3842" width="13.875" style="2" customWidth="1"/>
    <col min="3843" max="3843" width="14.125" style="2" customWidth="1"/>
    <col min="3844" max="3844" width="10.875" style="2" customWidth="1"/>
    <col min="3845" max="3845" width="0" style="2" hidden="1" customWidth="1"/>
    <col min="3846" max="3846" width="13.75" style="2" customWidth="1"/>
    <col min="3847" max="3847" width="0" style="2" hidden="1" customWidth="1"/>
    <col min="3848" max="3848" width="23.125" style="2" customWidth="1"/>
    <col min="3849" max="3849" width="22.75" style="2" customWidth="1"/>
    <col min="3850" max="3850" width="96.5" style="2" customWidth="1"/>
    <col min="3851" max="4090" width="9" style="2"/>
    <col min="4091" max="4091" width="8.25" style="2" bestFit="1" customWidth="1"/>
    <col min="4092" max="4092" width="36.125" style="2" customWidth="1"/>
    <col min="4093" max="4093" width="0" style="2" hidden="1" customWidth="1"/>
    <col min="4094" max="4095" width="8.125" style="2" customWidth="1"/>
    <col min="4096" max="4096" width="8" style="2" customWidth="1"/>
    <col min="4097" max="4097" width="7.375" style="2" customWidth="1"/>
    <col min="4098" max="4098" width="13.875" style="2" customWidth="1"/>
    <col min="4099" max="4099" width="14.125" style="2" customWidth="1"/>
    <col min="4100" max="4100" width="10.875" style="2" customWidth="1"/>
    <col min="4101" max="4101" width="0" style="2" hidden="1" customWidth="1"/>
    <col min="4102" max="4102" width="13.75" style="2" customWidth="1"/>
    <col min="4103" max="4103" width="0" style="2" hidden="1" customWidth="1"/>
    <col min="4104" max="4104" width="23.125" style="2" customWidth="1"/>
    <col min="4105" max="4105" width="22.75" style="2" customWidth="1"/>
    <col min="4106" max="4106" width="96.5" style="2" customWidth="1"/>
    <col min="4107" max="4346" width="9" style="2"/>
    <col min="4347" max="4347" width="8.25" style="2" bestFit="1" customWidth="1"/>
    <col min="4348" max="4348" width="36.125" style="2" customWidth="1"/>
    <col min="4349" max="4349" width="0" style="2" hidden="1" customWidth="1"/>
    <col min="4350" max="4351" width="8.125" style="2" customWidth="1"/>
    <col min="4352" max="4352" width="8" style="2" customWidth="1"/>
    <col min="4353" max="4353" width="7.375" style="2" customWidth="1"/>
    <col min="4354" max="4354" width="13.875" style="2" customWidth="1"/>
    <col min="4355" max="4355" width="14.125" style="2" customWidth="1"/>
    <col min="4356" max="4356" width="10.875" style="2" customWidth="1"/>
    <col min="4357" max="4357" width="0" style="2" hidden="1" customWidth="1"/>
    <col min="4358" max="4358" width="13.75" style="2" customWidth="1"/>
    <col min="4359" max="4359" width="0" style="2" hidden="1" customWidth="1"/>
    <col min="4360" max="4360" width="23.125" style="2" customWidth="1"/>
    <col min="4361" max="4361" width="22.75" style="2" customWidth="1"/>
    <col min="4362" max="4362" width="96.5" style="2" customWidth="1"/>
    <col min="4363" max="4602" width="9" style="2"/>
    <col min="4603" max="4603" width="8.25" style="2" bestFit="1" customWidth="1"/>
    <col min="4604" max="4604" width="36.125" style="2" customWidth="1"/>
    <col min="4605" max="4605" width="0" style="2" hidden="1" customWidth="1"/>
    <col min="4606" max="4607" width="8.125" style="2" customWidth="1"/>
    <col min="4608" max="4608" width="8" style="2" customWidth="1"/>
    <col min="4609" max="4609" width="7.375" style="2" customWidth="1"/>
    <col min="4610" max="4610" width="13.875" style="2" customWidth="1"/>
    <col min="4611" max="4611" width="14.125" style="2" customWidth="1"/>
    <col min="4612" max="4612" width="10.875" style="2" customWidth="1"/>
    <col min="4613" max="4613" width="0" style="2" hidden="1" customWidth="1"/>
    <col min="4614" max="4614" width="13.75" style="2" customWidth="1"/>
    <col min="4615" max="4615" width="0" style="2" hidden="1" customWidth="1"/>
    <col min="4616" max="4616" width="23.125" style="2" customWidth="1"/>
    <col min="4617" max="4617" width="22.75" style="2" customWidth="1"/>
    <col min="4618" max="4618" width="96.5" style="2" customWidth="1"/>
    <col min="4619" max="4858" width="9" style="2"/>
    <col min="4859" max="4859" width="8.25" style="2" bestFit="1" customWidth="1"/>
    <col min="4860" max="4860" width="36.125" style="2" customWidth="1"/>
    <col min="4861" max="4861" width="0" style="2" hidden="1" customWidth="1"/>
    <col min="4862" max="4863" width="8.125" style="2" customWidth="1"/>
    <col min="4864" max="4864" width="8" style="2" customWidth="1"/>
    <col min="4865" max="4865" width="7.375" style="2" customWidth="1"/>
    <col min="4866" max="4866" width="13.875" style="2" customWidth="1"/>
    <col min="4867" max="4867" width="14.125" style="2" customWidth="1"/>
    <col min="4868" max="4868" width="10.875" style="2" customWidth="1"/>
    <col min="4869" max="4869" width="0" style="2" hidden="1" customWidth="1"/>
    <col min="4870" max="4870" width="13.75" style="2" customWidth="1"/>
    <col min="4871" max="4871" width="0" style="2" hidden="1" customWidth="1"/>
    <col min="4872" max="4872" width="23.125" style="2" customWidth="1"/>
    <col min="4873" max="4873" width="22.75" style="2" customWidth="1"/>
    <col min="4874" max="4874" width="96.5" style="2" customWidth="1"/>
    <col min="4875" max="5114" width="9" style="2"/>
    <col min="5115" max="5115" width="8.25" style="2" bestFit="1" customWidth="1"/>
    <col min="5116" max="5116" width="36.125" style="2" customWidth="1"/>
    <col min="5117" max="5117" width="0" style="2" hidden="1" customWidth="1"/>
    <col min="5118" max="5119" width="8.125" style="2" customWidth="1"/>
    <col min="5120" max="5120" width="8" style="2" customWidth="1"/>
    <col min="5121" max="5121" width="7.375" style="2" customWidth="1"/>
    <col min="5122" max="5122" width="13.875" style="2" customWidth="1"/>
    <col min="5123" max="5123" width="14.125" style="2" customWidth="1"/>
    <col min="5124" max="5124" width="10.875" style="2" customWidth="1"/>
    <col min="5125" max="5125" width="0" style="2" hidden="1" customWidth="1"/>
    <col min="5126" max="5126" width="13.75" style="2" customWidth="1"/>
    <col min="5127" max="5127" width="0" style="2" hidden="1" customWidth="1"/>
    <col min="5128" max="5128" width="23.125" style="2" customWidth="1"/>
    <col min="5129" max="5129" width="22.75" style="2" customWidth="1"/>
    <col min="5130" max="5130" width="96.5" style="2" customWidth="1"/>
    <col min="5131" max="5370" width="9" style="2"/>
    <col min="5371" max="5371" width="8.25" style="2" bestFit="1" customWidth="1"/>
    <col min="5372" max="5372" width="36.125" style="2" customWidth="1"/>
    <col min="5373" max="5373" width="0" style="2" hidden="1" customWidth="1"/>
    <col min="5374" max="5375" width="8.125" style="2" customWidth="1"/>
    <col min="5376" max="5376" width="8" style="2" customWidth="1"/>
    <col min="5377" max="5377" width="7.375" style="2" customWidth="1"/>
    <col min="5378" max="5378" width="13.875" style="2" customWidth="1"/>
    <col min="5379" max="5379" width="14.125" style="2" customWidth="1"/>
    <col min="5380" max="5380" width="10.875" style="2" customWidth="1"/>
    <col min="5381" max="5381" width="0" style="2" hidden="1" customWidth="1"/>
    <col min="5382" max="5382" width="13.75" style="2" customWidth="1"/>
    <col min="5383" max="5383" width="0" style="2" hidden="1" customWidth="1"/>
    <col min="5384" max="5384" width="23.125" style="2" customWidth="1"/>
    <col min="5385" max="5385" width="22.75" style="2" customWidth="1"/>
    <col min="5386" max="5386" width="96.5" style="2" customWidth="1"/>
    <col min="5387" max="5626" width="9" style="2"/>
    <col min="5627" max="5627" width="8.25" style="2" bestFit="1" customWidth="1"/>
    <col min="5628" max="5628" width="36.125" style="2" customWidth="1"/>
    <col min="5629" max="5629" width="0" style="2" hidden="1" customWidth="1"/>
    <col min="5630" max="5631" width="8.125" style="2" customWidth="1"/>
    <col min="5632" max="5632" width="8" style="2" customWidth="1"/>
    <col min="5633" max="5633" width="7.375" style="2" customWidth="1"/>
    <col min="5634" max="5634" width="13.875" style="2" customWidth="1"/>
    <col min="5635" max="5635" width="14.125" style="2" customWidth="1"/>
    <col min="5636" max="5636" width="10.875" style="2" customWidth="1"/>
    <col min="5637" max="5637" width="0" style="2" hidden="1" customWidth="1"/>
    <col min="5638" max="5638" width="13.75" style="2" customWidth="1"/>
    <col min="5639" max="5639" width="0" style="2" hidden="1" customWidth="1"/>
    <col min="5640" max="5640" width="23.125" style="2" customWidth="1"/>
    <col min="5641" max="5641" width="22.75" style="2" customWidth="1"/>
    <col min="5642" max="5642" width="96.5" style="2" customWidth="1"/>
    <col min="5643" max="5882" width="9" style="2"/>
    <col min="5883" max="5883" width="8.25" style="2" bestFit="1" customWidth="1"/>
    <col min="5884" max="5884" width="36.125" style="2" customWidth="1"/>
    <col min="5885" max="5885" width="0" style="2" hidden="1" customWidth="1"/>
    <col min="5886" max="5887" width="8.125" style="2" customWidth="1"/>
    <col min="5888" max="5888" width="8" style="2" customWidth="1"/>
    <col min="5889" max="5889" width="7.375" style="2" customWidth="1"/>
    <col min="5890" max="5890" width="13.875" style="2" customWidth="1"/>
    <col min="5891" max="5891" width="14.125" style="2" customWidth="1"/>
    <col min="5892" max="5892" width="10.875" style="2" customWidth="1"/>
    <col min="5893" max="5893" width="0" style="2" hidden="1" customWidth="1"/>
    <col min="5894" max="5894" width="13.75" style="2" customWidth="1"/>
    <col min="5895" max="5895" width="0" style="2" hidden="1" customWidth="1"/>
    <col min="5896" max="5896" width="23.125" style="2" customWidth="1"/>
    <col min="5897" max="5897" width="22.75" style="2" customWidth="1"/>
    <col min="5898" max="5898" width="96.5" style="2" customWidth="1"/>
    <col min="5899" max="6138" width="9" style="2"/>
    <col min="6139" max="6139" width="8.25" style="2" bestFit="1" customWidth="1"/>
    <col min="6140" max="6140" width="36.125" style="2" customWidth="1"/>
    <col min="6141" max="6141" width="0" style="2" hidden="1" customWidth="1"/>
    <col min="6142" max="6143" width="8.125" style="2" customWidth="1"/>
    <col min="6144" max="6144" width="8" style="2" customWidth="1"/>
    <col min="6145" max="6145" width="7.375" style="2" customWidth="1"/>
    <col min="6146" max="6146" width="13.875" style="2" customWidth="1"/>
    <col min="6147" max="6147" width="14.125" style="2" customWidth="1"/>
    <col min="6148" max="6148" width="10.875" style="2" customWidth="1"/>
    <col min="6149" max="6149" width="0" style="2" hidden="1" customWidth="1"/>
    <col min="6150" max="6150" width="13.75" style="2" customWidth="1"/>
    <col min="6151" max="6151" width="0" style="2" hidden="1" customWidth="1"/>
    <col min="6152" max="6152" width="23.125" style="2" customWidth="1"/>
    <col min="6153" max="6153" width="22.75" style="2" customWidth="1"/>
    <col min="6154" max="6154" width="96.5" style="2" customWidth="1"/>
    <col min="6155" max="6394" width="9" style="2"/>
    <col min="6395" max="6395" width="8.25" style="2" bestFit="1" customWidth="1"/>
    <col min="6396" max="6396" width="36.125" style="2" customWidth="1"/>
    <col min="6397" max="6397" width="0" style="2" hidden="1" customWidth="1"/>
    <col min="6398" max="6399" width="8.125" style="2" customWidth="1"/>
    <col min="6400" max="6400" width="8" style="2" customWidth="1"/>
    <col min="6401" max="6401" width="7.375" style="2" customWidth="1"/>
    <col min="6402" max="6402" width="13.875" style="2" customWidth="1"/>
    <col min="6403" max="6403" width="14.125" style="2" customWidth="1"/>
    <col min="6404" max="6404" width="10.875" style="2" customWidth="1"/>
    <col min="6405" max="6405" width="0" style="2" hidden="1" customWidth="1"/>
    <col min="6406" max="6406" width="13.75" style="2" customWidth="1"/>
    <col min="6407" max="6407" width="0" style="2" hidden="1" customWidth="1"/>
    <col min="6408" max="6408" width="23.125" style="2" customWidth="1"/>
    <col min="6409" max="6409" width="22.75" style="2" customWidth="1"/>
    <col min="6410" max="6410" width="96.5" style="2" customWidth="1"/>
    <col min="6411" max="6650" width="9" style="2"/>
    <col min="6651" max="6651" width="8.25" style="2" bestFit="1" customWidth="1"/>
    <col min="6652" max="6652" width="36.125" style="2" customWidth="1"/>
    <col min="6653" max="6653" width="0" style="2" hidden="1" customWidth="1"/>
    <col min="6654" max="6655" width="8.125" style="2" customWidth="1"/>
    <col min="6656" max="6656" width="8" style="2" customWidth="1"/>
    <col min="6657" max="6657" width="7.375" style="2" customWidth="1"/>
    <col min="6658" max="6658" width="13.875" style="2" customWidth="1"/>
    <col min="6659" max="6659" width="14.125" style="2" customWidth="1"/>
    <col min="6660" max="6660" width="10.875" style="2" customWidth="1"/>
    <col min="6661" max="6661" width="0" style="2" hidden="1" customWidth="1"/>
    <col min="6662" max="6662" width="13.75" style="2" customWidth="1"/>
    <col min="6663" max="6663" width="0" style="2" hidden="1" customWidth="1"/>
    <col min="6664" max="6664" width="23.125" style="2" customWidth="1"/>
    <col min="6665" max="6665" width="22.75" style="2" customWidth="1"/>
    <col min="6666" max="6666" width="96.5" style="2" customWidth="1"/>
    <col min="6667" max="6906" width="9" style="2"/>
    <col min="6907" max="6907" width="8.25" style="2" bestFit="1" customWidth="1"/>
    <col min="6908" max="6908" width="36.125" style="2" customWidth="1"/>
    <col min="6909" max="6909" width="0" style="2" hidden="1" customWidth="1"/>
    <col min="6910" max="6911" width="8.125" style="2" customWidth="1"/>
    <col min="6912" max="6912" width="8" style="2" customWidth="1"/>
    <col min="6913" max="6913" width="7.375" style="2" customWidth="1"/>
    <col min="6914" max="6914" width="13.875" style="2" customWidth="1"/>
    <col min="6915" max="6915" width="14.125" style="2" customWidth="1"/>
    <col min="6916" max="6916" width="10.875" style="2" customWidth="1"/>
    <col min="6917" max="6917" width="0" style="2" hidden="1" customWidth="1"/>
    <col min="6918" max="6918" width="13.75" style="2" customWidth="1"/>
    <col min="6919" max="6919" width="0" style="2" hidden="1" customWidth="1"/>
    <col min="6920" max="6920" width="23.125" style="2" customWidth="1"/>
    <col min="6921" max="6921" width="22.75" style="2" customWidth="1"/>
    <col min="6922" max="6922" width="96.5" style="2" customWidth="1"/>
    <col min="6923" max="7162" width="9" style="2"/>
    <col min="7163" max="7163" width="8.25" style="2" bestFit="1" customWidth="1"/>
    <col min="7164" max="7164" width="36.125" style="2" customWidth="1"/>
    <col min="7165" max="7165" width="0" style="2" hidden="1" customWidth="1"/>
    <col min="7166" max="7167" width="8.125" style="2" customWidth="1"/>
    <col min="7168" max="7168" width="8" style="2" customWidth="1"/>
    <col min="7169" max="7169" width="7.375" style="2" customWidth="1"/>
    <col min="7170" max="7170" width="13.875" style="2" customWidth="1"/>
    <col min="7171" max="7171" width="14.125" style="2" customWidth="1"/>
    <col min="7172" max="7172" width="10.875" style="2" customWidth="1"/>
    <col min="7173" max="7173" width="0" style="2" hidden="1" customWidth="1"/>
    <col min="7174" max="7174" width="13.75" style="2" customWidth="1"/>
    <col min="7175" max="7175" width="0" style="2" hidden="1" customWidth="1"/>
    <col min="7176" max="7176" width="23.125" style="2" customWidth="1"/>
    <col min="7177" max="7177" width="22.75" style="2" customWidth="1"/>
    <col min="7178" max="7178" width="96.5" style="2" customWidth="1"/>
    <col min="7179" max="7418" width="9" style="2"/>
    <col min="7419" max="7419" width="8.25" style="2" bestFit="1" customWidth="1"/>
    <col min="7420" max="7420" width="36.125" style="2" customWidth="1"/>
    <col min="7421" max="7421" width="0" style="2" hidden="1" customWidth="1"/>
    <col min="7422" max="7423" width="8.125" style="2" customWidth="1"/>
    <col min="7424" max="7424" width="8" style="2" customWidth="1"/>
    <col min="7425" max="7425" width="7.375" style="2" customWidth="1"/>
    <col min="7426" max="7426" width="13.875" style="2" customWidth="1"/>
    <col min="7427" max="7427" width="14.125" style="2" customWidth="1"/>
    <col min="7428" max="7428" width="10.875" style="2" customWidth="1"/>
    <col min="7429" max="7429" width="0" style="2" hidden="1" customWidth="1"/>
    <col min="7430" max="7430" width="13.75" style="2" customWidth="1"/>
    <col min="7431" max="7431" width="0" style="2" hidden="1" customWidth="1"/>
    <col min="7432" max="7432" width="23.125" style="2" customWidth="1"/>
    <col min="7433" max="7433" width="22.75" style="2" customWidth="1"/>
    <col min="7434" max="7434" width="96.5" style="2" customWidth="1"/>
    <col min="7435" max="7674" width="9" style="2"/>
    <col min="7675" max="7675" width="8.25" style="2" bestFit="1" customWidth="1"/>
    <col min="7676" max="7676" width="36.125" style="2" customWidth="1"/>
    <col min="7677" max="7677" width="0" style="2" hidden="1" customWidth="1"/>
    <col min="7678" max="7679" width="8.125" style="2" customWidth="1"/>
    <col min="7680" max="7680" width="8" style="2" customWidth="1"/>
    <col min="7681" max="7681" width="7.375" style="2" customWidth="1"/>
    <col min="7682" max="7682" width="13.875" style="2" customWidth="1"/>
    <col min="7683" max="7683" width="14.125" style="2" customWidth="1"/>
    <col min="7684" max="7684" width="10.875" style="2" customWidth="1"/>
    <col min="7685" max="7685" width="0" style="2" hidden="1" customWidth="1"/>
    <col min="7686" max="7686" width="13.75" style="2" customWidth="1"/>
    <col min="7687" max="7687" width="0" style="2" hidden="1" customWidth="1"/>
    <col min="7688" max="7688" width="23.125" style="2" customWidth="1"/>
    <col min="7689" max="7689" width="22.75" style="2" customWidth="1"/>
    <col min="7690" max="7690" width="96.5" style="2" customWidth="1"/>
    <col min="7691" max="7930" width="9" style="2"/>
    <col min="7931" max="7931" width="8.25" style="2" bestFit="1" customWidth="1"/>
    <col min="7932" max="7932" width="36.125" style="2" customWidth="1"/>
    <col min="7933" max="7933" width="0" style="2" hidden="1" customWidth="1"/>
    <col min="7934" max="7935" width="8.125" style="2" customWidth="1"/>
    <col min="7936" max="7936" width="8" style="2" customWidth="1"/>
    <col min="7937" max="7937" width="7.375" style="2" customWidth="1"/>
    <col min="7938" max="7938" width="13.875" style="2" customWidth="1"/>
    <col min="7939" max="7939" width="14.125" style="2" customWidth="1"/>
    <col min="7940" max="7940" width="10.875" style="2" customWidth="1"/>
    <col min="7941" max="7941" width="0" style="2" hidden="1" customWidth="1"/>
    <col min="7942" max="7942" width="13.75" style="2" customWidth="1"/>
    <col min="7943" max="7943" width="0" style="2" hidden="1" customWidth="1"/>
    <col min="7944" max="7944" width="23.125" style="2" customWidth="1"/>
    <col min="7945" max="7945" width="22.75" style="2" customWidth="1"/>
    <col min="7946" max="7946" width="96.5" style="2" customWidth="1"/>
    <col min="7947" max="8186" width="9" style="2"/>
    <col min="8187" max="8187" width="8.25" style="2" bestFit="1" customWidth="1"/>
    <col min="8188" max="8188" width="36.125" style="2" customWidth="1"/>
    <col min="8189" max="8189" width="0" style="2" hidden="1" customWidth="1"/>
    <col min="8190" max="8191" width="8.125" style="2" customWidth="1"/>
    <col min="8192" max="8192" width="8" style="2" customWidth="1"/>
    <col min="8193" max="8193" width="7.375" style="2" customWidth="1"/>
    <col min="8194" max="8194" width="13.875" style="2" customWidth="1"/>
    <col min="8195" max="8195" width="14.125" style="2" customWidth="1"/>
    <col min="8196" max="8196" width="10.875" style="2" customWidth="1"/>
    <col min="8197" max="8197" width="0" style="2" hidden="1" customWidth="1"/>
    <col min="8198" max="8198" width="13.75" style="2" customWidth="1"/>
    <col min="8199" max="8199" width="0" style="2" hidden="1" customWidth="1"/>
    <col min="8200" max="8200" width="23.125" style="2" customWidth="1"/>
    <col min="8201" max="8201" width="22.75" style="2" customWidth="1"/>
    <col min="8202" max="8202" width="96.5" style="2" customWidth="1"/>
    <col min="8203" max="8442" width="9" style="2"/>
    <col min="8443" max="8443" width="8.25" style="2" bestFit="1" customWidth="1"/>
    <col min="8444" max="8444" width="36.125" style="2" customWidth="1"/>
    <col min="8445" max="8445" width="0" style="2" hidden="1" customWidth="1"/>
    <col min="8446" max="8447" width="8.125" style="2" customWidth="1"/>
    <col min="8448" max="8448" width="8" style="2" customWidth="1"/>
    <col min="8449" max="8449" width="7.375" style="2" customWidth="1"/>
    <col min="8450" max="8450" width="13.875" style="2" customWidth="1"/>
    <col min="8451" max="8451" width="14.125" style="2" customWidth="1"/>
    <col min="8452" max="8452" width="10.875" style="2" customWidth="1"/>
    <col min="8453" max="8453" width="0" style="2" hidden="1" customWidth="1"/>
    <col min="8454" max="8454" width="13.75" style="2" customWidth="1"/>
    <col min="8455" max="8455" width="0" style="2" hidden="1" customWidth="1"/>
    <col min="8456" max="8456" width="23.125" style="2" customWidth="1"/>
    <col min="8457" max="8457" width="22.75" style="2" customWidth="1"/>
    <col min="8458" max="8458" width="96.5" style="2" customWidth="1"/>
    <col min="8459" max="8698" width="9" style="2"/>
    <col min="8699" max="8699" width="8.25" style="2" bestFit="1" customWidth="1"/>
    <col min="8700" max="8700" width="36.125" style="2" customWidth="1"/>
    <col min="8701" max="8701" width="0" style="2" hidden="1" customWidth="1"/>
    <col min="8702" max="8703" width="8.125" style="2" customWidth="1"/>
    <col min="8704" max="8704" width="8" style="2" customWidth="1"/>
    <col min="8705" max="8705" width="7.375" style="2" customWidth="1"/>
    <col min="8706" max="8706" width="13.875" style="2" customWidth="1"/>
    <col min="8707" max="8707" width="14.125" style="2" customWidth="1"/>
    <col min="8708" max="8708" width="10.875" style="2" customWidth="1"/>
    <col min="8709" max="8709" width="0" style="2" hidden="1" customWidth="1"/>
    <col min="8710" max="8710" width="13.75" style="2" customWidth="1"/>
    <col min="8711" max="8711" width="0" style="2" hidden="1" customWidth="1"/>
    <col min="8712" max="8712" width="23.125" style="2" customWidth="1"/>
    <col min="8713" max="8713" width="22.75" style="2" customWidth="1"/>
    <col min="8714" max="8714" width="96.5" style="2" customWidth="1"/>
    <col min="8715" max="8954" width="9" style="2"/>
    <col min="8955" max="8955" width="8.25" style="2" bestFit="1" customWidth="1"/>
    <col min="8956" max="8956" width="36.125" style="2" customWidth="1"/>
    <col min="8957" max="8957" width="0" style="2" hidden="1" customWidth="1"/>
    <col min="8958" max="8959" width="8.125" style="2" customWidth="1"/>
    <col min="8960" max="8960" width="8" style="2" customWidth="1"/>
    <col min="8961" max="8961" width="7.375" style="2" customWidth="1"/>
    <col min="8962" max="8962" width="13.875" style="2" customWidth="1"/>
    <col min="8963" max="8963" width="14.125" style="2" customWidth="1"/>
    <col min="8964" max="8964" width="10.875" style="2" customWidth="1"/>
    <col min="8965" max="8965" width="0" style="2" hidden="1" customWidth="1"/>
    <col min="8966" max="8966" width="13.75" style="2" customWidth="1"/>
    <col min="8967" max="8967" width="0" style="2" hidden="1" customWidth="1"/>
    <col min="8968" max="8968" width="23.125" style="2" customWidth="1"/>
    <col min="8969" max="8969" width="22.75" style="2" customWidth="1"/>
    <col min="8970" max="8970" width="96.5" style="2" customWidth="1"/>
    <col min="8971" max="9210" width="9" style="2"/>
    <col min="9211" max="9211" width="8.25" style="2" bestFit="1" customWidth="1"/>
    <col min="9212" max="9212" width="36.125" style="2" customWidth="1"/>
    <col min="9213" max="9213" width="0" style="2" hidden="1" customWidth="1"/>
    <col min="9214" max="9215" width="8.125" style="2" customWidth="1"/>
    <col min="9216" max="9216" width="8" style="2" customWidth="1"/>
    <col min="9217" max="9217" width="7.375" style="2" customWidth="1"/>
    <col min="9218" max="9218" width="13.875" style="2" customWidth="1"/>
    <col min="9219" max="9219" width="14.125" style="2" customWidth="1"/>
    <col min="9220" max="9220" width="10.875" style="2" customWidth="1"/>
    <col min="9221" max="9221" width="0" style="2" hidden="1" customWidth="1"/>
    <col min="9222" max="9222" width="13.75" style="2" customWidth="1"/>
    <col min="9223" max="9223" width="0" style="2" hidden="1" customWidth="1"/>
    <col min="9224" max="9224" width="23.125" style="2" customWidth="1"/>
    <col min="9225" max="9225" width="22.75" style="2" customWidth="1"/>
    <col min="9226" max="9226" width="96.5" style="2" customWidth="1"/>
    <col min="9227" max="9466" width="9" style="2"/>
    <col min="9467" max="9467" width="8.25" style="2" bestFit="1" customWidth="1"/>
    <col min="9468" max="9468" width="36.125" style="2" customWidth="1"/>
    <col min="9469" max="9469" width="0" style="2" hidden="1" customWidth="1"/>
    <col min="9470" max="9471" width="8.125" style="2" customWidth="1"/>
    <col min="9472" max="9472" width="8" style="2" customWidth="1"/>
    <col min="9473" max="9473" width="7.375" style="2" customWidth="1"/>
    <col min="9474" max="9474" width="13.875" style="2" customWidth="1"/>
    <col min="9475" max="9475" width="14.125" style="2" customWidth="1"/>
    <col min="9476" max="9476" width="10.875" style="2" customWidth="1"/>
    <col min="9477" max="9477" width="0" style="2" hidden="1" customWidth="1"/>
    <col min="9478" max="9478" width="13.75" style="2" customWidth="1"/>
    <col min="9479" max="9479" width="0" style="2" hidden="1" customWidth="1"/>
    <col min="9480" max="9480" width="23.125" style="2" customWidth="1"/>
    <col min="9481" max="9481" width="22.75" style="2" customWidth="1"/>
    <col min="9482" max="9482" width="96.5" style="2" customWidth="1"/>
    <col min="9483" max="9722" width="9" style="2"/>
    <col min="9723" max="9723" width="8.25" style="2" bestFit="1" customWidth="1"/>
    <col min="9724" max="9724" width="36.125" style="2" customWidth="1"/>
    <col min="9725" max="9725" width="0" style="2" hidden="1" customWidth="1"/>
    <col min="9726" max="9727" width="8.125" style="2" customWidth="1"/>
    <col min="9728" max="9728" width="8" style="2" customWidth="1"/>
    <col min="9729" max="9729" width="7.375" style="2" customWidth="1"/>
    <col min="9730" max="9730" width="13.875" style="2" customWidth="1"/>
    <col min="9731" max="9731" width="14.125" style="2" customWidth="1"/>
    <col min="9732" max="9732" width="10.875" style="2" customWidth="1"/>
    <col min="9733" max="9733" width="0" style="2" hidden="1" customWidth="1"/>
    <col min="9734" max="9734" width="13.75" style="2" customWidth="1"/>
    <col min="9735" max="9735" width="0" style="2" hidden="1" customWidth="1"/>
    <col min="9736" max="9736" width="23.125" style="2" customWidth="1"/>
    <col min="9737" max="9737" width="22.75" style="2" customWidth="1"/>
    <col min="9738" max="9738" width="96.5" style="2" customWidth="1"/>
    <col min="9739" max="9978" width="9" style="2"/>
    <col min="9979" max="9979" width="8.25" style="2" bestFit="1" customWidth="1"/>
    <col min="9980" max="9980" width="36.125" style="2" customWidth="1"/>
    <col min="9981" max="9981" width="0" style="2" hidden="1" customWidth="1"/>
    <col min="9982" max="9983" width="8.125" style="2" customWidth="1"/>
    <col min="9984" max="9984" width="8" style="2" customWidth="1"/>
    <col min="9985" max="9985" width="7.375" style="2" customWidth="1"/>
    <col min="9986" max="9986" width="13.875" style="2" customWidth="1"/>
    <col min="9987" max="9987" width="14.125" style="2" customWidth="1"/>
    <col min="9988" max="9988" width="10.875" style="2" customWidth="1"/>
    <col min="9989" max="9989" width="0" style="2" hidden="1" customWidth="1"/>
    <col min="9990" max="9990" width="13.75" style="2" customWidth="1"/>
    <col min="9991" max="9991" width="0" style="2" hidden="1" customWidth="1"/>
    <col min="9992" max="9992" width="23.125" style="2" customWidth="1"/>
    <col min="9993" max="9993" width="22.75" style="2" customWidth="1"/>
    <col min="9994" max="9994" width="96.5" style="2" customWidth="1"/>
    <col min="9995" max="10234" width="9" style="2"/>
    <col min="10235" max="10235" width="8.25" style="2" bestFit="1" customWidth="1"/>
    <col min="10236" max="10236" width="36.125" style="2" customWidth="1"/>
    <col min="10237" max="10237" width="0" style="2" hidden="1" customWidth="1"/>
    <col min="10238" max="10239" width="8.125" style="2" customWidth="1"/>
    <col min="10240" max="10240" width="8" style="2" customWidth="1"/>
    <col min="10241" max="10241" width="7.375" style="2" customWidth="1"/>
    <col min="10242" max="10242" width="13.875" style="2" customWidth="1"/>
    <col min="10243" max="10243" width="14.125" style="2" customWidth="1"/>
    <col min="10244" max="10244" width="10.875" style="2" customWidth="1"/>
    <col min="10245" max="10245" width="0" style="2" hidden="1" customWidth="1"/>
    <col min="10246" max="10246" width="13.75" style="2" customWidth="1"/>
    <col min="10247" max="10247" width="0" style="2" hidden="1" customWidth="1"/>
    <col min="10248" max="10248" width="23.125" style="2" customWidth="1"/>
    <col min="10249" max="10249" width="22.75" style="2" customWidth="1"/>
    <col min="10250" max="10250" width="96.5" style="2" customWidth="1"/>
    <col min="10251" max="10490" width="9" style="2"/>
    <col min="10491" max="10491" width="8.25" style="2" bestFit="1" customWidth="1"/>
    <col min="10492" max="10492" width="36.125" style="2" customWidth="1"/>
    <col min="10493" max="10493" width="0" style="2" hidden="1" customWidth="1"/>
    <col min="10494" max="10495" width="8.125" style="2" customWidth="1"/>
    <col min="10496" max="10496" width="8" style="2" customWidth="1"/>
    <col min="10497" max="10497" width="7.375" style="2" customWidth="1"/>
    <col min="10498" max="10498" width="13.875" style="2" customWidth="1"/>
    <col min="10499" max="10499" width="14.125" style="2" customWidth="1"/>
    <col min="10500" max="10500" width="10.875" style="2" customWidth="1"/>
    <col min="10501" max="10501" width="0" style="2" hidden="1" customWidth="1"/>
    <col min="10502" max="10502" width="13.75" style="2" customWidth="1"/>
    <col min="10503" max="10503" width="0" style="2" hidden="1" customWidth="1"/>
    <col min="10504" max="10504" width="23.125" style="2" customWidth="1"/>
    <col min="10505" max="10505" width="22.75" style="2" customWidth="1"/>
    <col min="10506" max="10506" width="96.5" style="2" customWidth="1"/>
    <col min="10507" max="10746" width="9" style="2"/>
    <col min="10747" max="10747" width="8.25" style="2" bestFit="1" customWidth="1"/>
    <col min="10748" max="10748" width="36.125" style="2" customWidth="1"/>
    <col min="10749" max="10749" width="0" style="2" hidden="1" customWidth="1"/>
    <col min="10750" max="10751" width="8.125" style="2" customWidth="1"/>
    <col min="10752" max="10752" width="8" style="2" customWidth="1"/>
    <col min="10753" max="10753" width="7.375" style="2" customWidth="1"/>
    <col min="10754" max="10754" width="13.875" style="2" customWidth="1"/>
    <col min="10755" max="10755" width="14.125" style="2" customWidth="1"/>
    <col min="10756" max="10756" width="10.875" style="2" customWidth="1"/>
    <col min="10757" max="10757" width="0" style="2" hidden="1" customWidth="1"/>
    <col min="10758" max="10758" width="13.75" style="2" customWidth="1"/>
    <col min="10759" max="10759" width="0" style="2" hidden="1" customWidth="1"/>
    <col min="10760" max="10760" width="23.125" style="2" customWidth="1"/>
    <col min="10761" max="10761" width="22.75" style="2" customWidth="1"/>
    <col min="10762" max="10762" width="96.5" style="2" customWidth="1"/>
    <col min="10763" max="11002" width="9" style="2"/>
    <col min="11003" max="11003" width="8.25" style="2" bestFit="1" customWidth="1"/>
    <col min="11004" max="11004" width="36.125" style="2" customWidth="1"/>
    <col min="11005" max="11005" width="0" style="2" hidden="1" customWidth="1"/>
    <col min="11006" max="11007" width="8.125" style="2" customWidth="1"/>
    <col min="11008" max="11008" width="8" style="2" customWidth="1"/>
    <col min="11009" max="11009" width="7.375" style="2" customWidth="1"/>
    <col min="11010" max="11010" width="13.875" style="2" customWidth="1"/>
    <col min="11011" max="11011" width="14.125" style="2" customWidth="1"/>
    <col min="11012" max="11012" width="10.875" style="2" customWidth="1"/>
    <col min="11013" max="11013" width="0" style="2" hidden="1" customWidth="1"/>
    <col min="11014" max="11014" width="13.75" style="2" customWidth="1"/>
    <col min="11015" max="11015" width="0" style="2" hidden="1" customWidth="1"/>
    <col min="11016" max="11016" width="23.125" style="2" customWidth="1"/>
    <col min="11017" max="11017" width="22.75" style="2" customWidth="1"/>
    <col min="11018" max="11018" width="96.5" style="2" customWidth="1"/>
    <col min="11019" max="11258" width="9" style="2"/>
    <col min="11259" max="11259" width="8.25" style="2" bestFit="1" customWidth="1"/>
    <col min="11260" max="11260" width="36.125" style="2" customWidth="1"/>
    <col min="11261" max="11261" width="0" style="2" hidden="1" customWidth="1"/>
    <col min="11262" max="11263" width="8.125" style="2" customWidth="1"/>
    <col min="11264" max="11264" width="8" style="2" customWidth="1"/>
    <col min="11265" max="11265" width="7.375" style="2" customWidth="1"/>
    <col min="11266" max="11266" width="13.875" style="2" customWidth="1"/>
    <col min="11267" max="11267" width="14.125" style="2" customWidth="1"/>
    <col min="11268" max="11268" width="10.875" style="2" customWidth="1"/>
    <col min="11269" max="11269" width="0" style="2" hidden="1" customWidth="1"/>
    <col min="11270" max="11270" width="13.75" style="2" customWidth="1"/>
    <col min="11271" max="11271" width="0" style="2" hidden="1" customWidth="1"/>
    <col min="11272" max="11272" width="23.125" style="2" customWidth="1"/>
    <col min="11273" max="11273" width="22.75" style="2" customWidth="1"/>
    <col min="11274" max="11274" width="96.5" style="2" customWidth="1"/>
    <col min="11275" max="11514" width="9" style="2"/>
    <col min="11515" max="11515" width="8.25" style="2" bestFit="1" customWidth="1"/>
    <col min="11516" max="11516" width="36.125" style="2" customWidth="1"/>
    <col min="11517" max="11517" width="0" style="2" hidden="1" customWidth="1"/>
    <col min="11518" max="11519" width="8.125" style="2" customWidth="1"/>
    <col min="11520" max="11520" width="8" style="2" customWidth="1"/>
    <col min="11521" max="11521" width="7.375" style="2" customWidth="1"/>
    <col min="11522" max="11522" width="13.875" style="2" customWidth="1"/>
    <col min="11523" max="11523" width="14.125" style="2" customWidth="1"/>
    <col min="11524" max="11524" width="10.875" style="2" customWidth="1"/>
    <col min="11525" max="11525" width="0" style="2" hidden="1" customWidth="1"/>
    <col min="11526" max="11526" width="13.75" style="2" customWidth="1"/>
    <col min="11527" max="11527" width="0" style="2" hidden="1" customWidth="1"/>
    <col min="11528" max="11528" width="23.125" style="2" customWidth="1"/>
    <col min="11529" max="11529" width="22.75" style="2" customWidth="1"/>
    <col min="11530" max="11530" width="96.5" style="2" customWidth="1"/>
    <col min="11531" max="11770" width="9" style="2"/>
    <col min="11771" max="11771" width="8.25" style="2" bestFit="1" customWidth="1"/>
    <col min="11772" max="11772" width="36.125" style="2" customWidth="1"/>
    <col min="11773" max="11773" width="0" style="2" hidden="1" customWidth="1"/>
    <col min="11774" max="11775" width="8.125" style="2" customWidth="1"/>
    <col min="11776" max="11776" width="8" style="2" customWidth="1"/>
    <col min="11777" max="11777" width="7.375" style="2" customWidth="1"/>
    <col min="11778" max="11778" width="13.875" style="2" customWidth="1"/>
    <col min="11779" max="11779" width="14.125" style="2" customWidth="1"/>
    <col min="11780" max="11780" width="10.875" style="2" customWidth="1"/>
    <col min="11781" max="11781" width="0" style="2" hidden="1" customWidth="1"/>
    <col min="11782" max="11782" width="13.75" style="2" customWidth="1"/>
    <col min="11783" max="11783" width="0" style="2" hidden="1" customWidth="1"/>
    <col min="11784" max="11784" width="23.125" style="2" customWidth="1"/>
    <col min="11785" max="11785" width="22.75" style="2" customWidth="1"/>
    <col min="11786" max="11786" width="96.5" style="2" customWidth="1"/>
    <col min="11787" max="12026" width="9" style="2"/>
    <col min="12027" max="12027" width="8.25" style="2" bestFit="1" customWidth="1"/>
    <col min="12028" max="12028" width="36.125" style="2" customWidth="1"/>
    <col min="12029" max="12029" width="0" style="2" hidden="1" customWidth="1"/>
    <col min="12030" max="12031" width="8.125" style="2" customWidth="1"/>
    <col min="12032" max="12032" width="8" style="2" customWidth="1"/>
    <col min="12033" max="12033" width="7.375" style="2" customWidth="1"/>
    <col min="12034" max="12034" width="13.875" style="2" customWidth="1"/>
    <col min="12035" max="12035" width="14.125" style="2" customWidth="1"/>
    <col min="12036" max="12036" width="10.875" style="2" customWidth="1"/>
    <col min="12037" max="12037" width="0" style="2" hidden="1" customWidth="1"/>
    <col min="12038" max="12038" width="13.75" style="2" customWidth="1"/>
    <col min="12039" max="12039" width="0" style="2" hidden="1" customWidth="1"/>
    <col min="12040" max="12040" width="23.125" style="2" customWidth="1"/>
    <col min="12041" max="12041" width="22.75" style="2" customWidth="1"/>
    <col min="12042" max="12042" width="96.5" style="2" customWidth="1"/>
    <col min="12043" max="12282" width="9" style="2"/>
    <col min="12283" max="12283" width="8.25" style="2" bestFit="1" customWidth="1"/>
    <col min="12284" max="12284" width="36.125" style="2" customWidth="1"/>
    <col min="12285" max="12285" width="0" style="2" hidden="1" customWidth="1"/>
    <col min="12286" max="12287" width="8.125" style="2" customWidth="1"/>
    <col min="12288" max="12288" width="8" style="2" customWidth="1"/>
    <col min="12289" max="12289" width="7.375" style="2" customWidth="1"/>
    <col min="12290" max="12290" width="13.875" style="2" customWidth="1"/>
    <col min="12291" max="12291" width="14.125" style="2" customWidth="1"/>
    <col min="12292" max="12292" width="10.875" style="2" customWidth="1"/>
    <col min="12293" max="12293" width="0" style="2" hidden="1" customWidth="1"/>
    <col min="12294" max="12294" width="13.75" style="2" customWidth="1"/>
    <col min="12295" max="12295" width="0" style="2" hidden="1" customWidth="1"/>
    <col min="12296" max="12296" width="23.125" style="2" customWidth="1"/>
    <col min="12297" max="12297" width="22.75" style="2" customWidth="1"/>
    <col min="12298" max="12298" width="96.5" style="2" customWidth="1"/>
    <col min="12299" max="12538" width="9" style="2"/>
    <col min="12539" max="12539" width="8.25" style="2" bestFit="1" customWidth="1"/>
    <col min="12540" max="12540" width="36.125" style="2" customWidth="1"/>
    <col min="12541" max="12541" width="0" style="2" hidden="1" customWidth="1"/>
    <col min="12542" max="12543" width="8.125" style="2" customWidth="1"/>
    <col min="12544" max="12544" width="8" style="2" customWidth="1"/>
    <col min="12545" max="12545" width="7.375" style="2" customWidth="1"/>
    <col min="12546" max="12546" width="13.875" style="2" customWidth="1"/>
    <col min="12547" max="12547" width="14.125" style="2" customWidth="1"/>
    <col min="12548" max="12548" width="10.875" style="2" customWidth="1"/>
    <col min="12549" max="12549" width="0" style="2" hidden="1" customWidth="1"/>
    <col min="12550" max="12550" width="13.75" style="2" customWidth="1"/>
    <col min="12551" max="12551" width="0" style="2" hidden="1" customWidth="1"/>
    <col min="12552" max="12552" width="23.125" style="2" customWidth="1"/>
    <col min="12553" max="12553" width="22.75" style="2" customWidth="1"/>
    <col min="12554" max="12554" width="96.5" style="2" customWidth="1"/>
    <col min="12555" max="12794" width="9" style="2"/>
    <col min="12795" max="12795" width="8.25" style="2" bestFit="1" customWidth="1"/>
    <col min="12796" max="12796" width="36.125" style="2" customWidth="1"/>
    <col min="12797" max="12797" width="0" style="2" hidden="1" customWidth="1"/>
    <col min="12798" max="12799" width="8.125" style="2" customWidth="1"/>
    <col min="12800" max="12800" width="8" style="2" customWidth="1"/>
    <col min="12801" max="12801" width="7.375" style="2" customWidth="1"/>
    <col min="12802" max="12802" width="13.875" style="2" customWidth="1"/>
    <col min="12803" max="12803" width="14.125" style="2" customWidth="1"/>
    <col min="12804" max="12804" width="10.875" style="2" customWidth="1"/>
    <col min="12805" max="12805" width="0" style="2" hidden="1" customWidth="1"/>
    <col min="12806" max="12806" width="13.75" style="2" customWidth="1"/>
    <col min="12807" max="12807" width="0" style="2" hidden="1" customWidth="1"/>
    <col min="12808" max="12808" width="23.125" style="2" customWidth="1"/>
    <col min="12809" max="12809" width="22.75" style="2" customWidth="1"/>
    <col min="12810" max="12810" width="96.5" style="2" customWidth="1"/>
    <col min="12811" max="13050" width="9" style="2"/>
    <col min="13051" max="13051" width="8.25" style="2" bestFit="1" customWidth="1"/>
    <col min="13052" max="13052" width="36.125" style="2" customWidth="1"/>
    <col min="13053" max="13053" width="0" style="2" hidden="1" customWidth="1"/>
    <col min="13054" max="13055" width="8.125" style="2" customWidth="1"/>
    <col min="13056" max="13056" width="8" style="2" customWidth="1"/>
    <col min="13057" max="13057" width="7.375" style="2" customWidth="1"/>
    <col min="13058" max="13058" width="13.875" style="2" customWidth="1"/>
    <col min="13059" max="13059" width="14.125" style="2" customWidth="1"/>
    <col min="13060" max="13060" width="10.875" style="2" customWidth="1"/>
    <col min="13061" max="13061" width="0" style="2" hidden="1" customWidth="1"/>
    <col min="13062" max="13062" width="13.75" style="2" customWidth="1"/>
    <col min="13063" max="13063" width="0" style="2" hidden="1" customWidth="1"/>
    <col min="13064" max="13064" width="23.125" style="2" customWidth="1"/>
    <col min="13065" max="13065" width="22.75" style="2" customWidth="1"/>
    <col min="13066" max="13066" width="96.5" style="2" customWidth="1"/>
    <col min="13067" max="13306" width="9" style="2"/>
    <col min="13307" max="13307" width="8.25" style="2" bestFit="1" customWidth="1"/>
    <col min="13308" max="13308" width="36.125" style="2" customWidth="1"/>
    <col min="13309" max="13309" width="0" style="2" hidden="1" customWidth="1"/>
    <col min="13310" max="13311" width="8.125" style="2" customWidth="1"/>
    <col min="13312" max="13312" width="8" style="2" customWidth="1"/>
    <col min="13313" max="13313" width="7.375" style="2" customWidth="1"/>
    <col min="13314" max="13314" width="13.875" style="2" customWidth="1"/>
    <col min="13315" max="13315" width="14.125" style="2" customWidth="1"/>
    <col min="13316" max="13316" width="10.875" style="2" customWidth="1"/>
    <col min="13317" max="13317" width="0" style="2" hidden="1" customWidth="1"/>
    <col min="13318" max="13318" width="13.75" style="2" customWidth="1"/>
    <col min="13319" max="13319" width="0" style="2" hidden="1" customWidth="1"/>
    <col min="13320" max="13320" width="23.125" style="2" customWidth="1"/>
    <col min="13321" max="13321" width="22.75" style="2" customWidth="1"/>
    <col min="13322" max="13322" width="96.5" style="2" customWidth="1"/>
    <col min="13323" max="13562" width="9" style="2"/>
    <col min="13563" max="13563" width="8.25" style="2" bestFit="1" customWidth="1"/>
    <col min="13564" max="13564" width="36.125" style="2" customWidth="1"/>
    <col min="13565" max="13565" width="0" style="2" hidden="1" customWidth="1"/>
    <col min="13566" max="13567" width="8.125" style="2" customWidth="1"/>
    <col min="13568" max="13568" width="8" style="2" customWidth="1"/>
    <col min="13569" max="13569" width="7.375" style="2" customWidth="1"/>
    <col min="13570" max="13570" width="13.875" style="2" customWidth="1"/>
    <col min="13571" max="13571" width="14.125" style="2" customWidth="1"/>
    <col min="13572" max="13572" width="10.875" style="2" customWidth="1"/>
    <col min="13573" max="13573" width="0" style="2" hidden="1" customWidth="1"/>
    <col min="13574" max="13574" width="13.75" style="2" customWidth="1"/>
    <col min="13575" max="13575" width="0" style="2" hidden="1" customWidth="1"/>
    <col min="13576" max="13576" width="23.125" style="2" customWidth="1"/>
    <col min="13577" max="13577" width="22.75" style="2" customWidth="1"/>
    <col min="13578" max="13578" width="96.5" style="2" customWidth="1"/>
    <col min="13579" max="13818" width="9" style="2"/>
    <col min="13819" max="13819" width="8.25" style="2" bestFit="1" customWidth="1"/>
    <col min="13820" max="13820" width="36.125" style="2" customWidth="1"/>
    <col min="13821" max="13821" width="0" style="2" hidden="1" customWidth="1"/>
    <col min="13822" max="13823" width="8.125" style="2" customWidth="1"/>
    <col min="13824" max="13824" width="8" style="2" customWidth="1"/>
    <col min="13825" max="13825" width="7.375" style="2" customWidth="1"/>
    <col min="13826" max="13826" width="13.875" style="2" customWidth="1"/>
    <col min="13827" max="13827" width="14.125" style="2" customWidth="1"/>
    <col min="13828" max="13828" width="10.875" style="2" customWidth="1"/>
    <col min="13829" max="13829" width="0" style="2" hidden="1" customWidth="1"/>
    <col min="13830" max="13830" width="13.75" style="2" customWidth="1"/>
    <col min="13831" max="13831" width="0" style="2" hidden="1" customWidth="1"/>
    <col min="13832" max="13832" width="23.125" style="2" customWidth="1"/>
    <col min="13833" max="13833" width="22.75" style="2" customWidth="1"/>
    <col min="13834" max="13834" width="96.5" style="2" customWidth="1"/>
    <col min="13835" max="14074" width="9" style="2"/>
    <col min="14075" max="14075" width="8.25" style="2" bestFit="1" customWidth="1"/>
    <col min="14076" max="14076" width="36.125" style="2" customWidth="1"/>
    <col min="14077" max="14077" width="0" style="2" hidden="1" customWidth="1"/>
    <col min="14078" max="14079" width="8.125" style="2" customWidth="1"/>
    <col min="14080" max="14080" width="8" style="2" customWidth="1"/>
    <col min="14081" max="14081" width="7.375" style="2" customWidth="1"/>
    <col min="14082" max="14082" width="13.875" style="2" customWidth="1"/>
    <col min="14083" max="14083" width="14.125" style="2" customWidth="1"/>
    <col min="14084" max="14084" width="10.875" style="2" customWidth="1"/>
    <col min="14085" max="14085" width="0" style="2" hidden="1" customWidth="1"/>
    <col min="14086" max="14086" width="13.75" style="2" customWidth="1"/>
    <col min="14087" max="14087" width="0" style="2" hidden="1" customWidth="1"/>
    <col min="14088" max="14088" width="23.125" style="2" customWidth="1"/>
    <col min="14089" max="14089" width="22.75" style="2" customWidth="1"/>
    <col min="14090" max="14090" width="96.5" style="2" customWidth="1"/>
    <col min="14091" max="14330" width="9" style="2"/>
    <col min="14331" max="14331" width="8.25" style="2" bestFit="1" customWidth="1"/>
    <col min="14332" max="14332" width="36.125" style="2" customWidth="1"/>
    <col min="14333" max="14333" width="0" style="2" hidden="1" customWidth="1"/>
    <col min="14334" max="14335" width="8.125" style="2" customWidth="1"/>
    <col min="14336" max="14336" width="8" style="2" customWidth="1"/>
    <col min="14337" max="14337" width="7.375" style="2" customWidth="1"/>
    <col min="14338" max="14338" width="13.875" style="2" customWidth="1"/>
    <col min="14339" max="14339" width="14.125" style="2" customWidth="1"/>
    <col min="14340" max="14340" width="10.875" style="2" customWidth="1"/>
    <col min="14341" max="14341" width="0" style="2" hidden="1" customWidth="1"/>
    <col min="14342" max="14342" width="13.75" style="2" customWidth="1"/>
    <col min="14343" max="14343" width="0" style="2" hidden="1" customWidth="1"/>
    <col min="14344" max="14344" width="23.125" style="2" customWidth="1"/>
    <col min="14345" max="14345" width="22.75" style="2" customWidth="1"/>
    <col min="14346" max="14346" width="96.5" style="2" customWidth="1"/>
    <col min="14347" max="14586" width="9" style="2"/>
    <col min="14587" max="14587" width="8.25" style="2" bestFit="1" customWidth="1"/>
    <col min="14588" max="14588" width="36.125" style="2" customWidth="1"/>
    <col min="14589" max="14589" width="0" style="2" hidden="1" customWidth="1"/>
    <col min="14590" max="14591" width="8.125" style="2" customWidth="1"/>
    <col min="14592" max="14592" width="8" style="2" customWidth="1"/>
    <col min="14593" max="14593" width="7.375" style="2" customWidth="1"/>
    <col min="14594" max="14594" width="13.875" style="2" customWidth="1"/>
    <col min="14595" max="14595" width="14.125" style="2" customWidth="1"/>
    <col min="14596" max="14596" width="10.875" style="2" customWidth="1"/>
    <col min="14597" max="14597" width="0" style="2" hidden="1" customWidth="1"/>
    <col min="14598" max="14598" width="13.75" style="2" customWidth="1"/>
    <col min="14599" max="14599" width="0" style="2" hidden="1" customWidth="1"/>
    <col min="14600" max="14600" width="23.125" style="2" customWidth="1"/>
    <col min="14601" max="14601" width="22.75" style="2" customWidth="1"/>
    <col min="14602" max="14602" width="96.5" style="2" customWidth="1"/>
    <col min="14603" max="14842" width="9" style="2"/>
    <col min="14843" max="14843" width="8.25" style="2" bestFit="1" customWidth="1"/>
    <col min="14844" max="14844" width="36.125" style="2" customWidth="1"/>
    <col min="14845" max="14845" width="0" style="2" hidden="1" customWidth="1"/>
    <col min="14846" max="14847" width="8.125" style="2" customWidth="1"/>
    <col min="14848" max="14848" width="8" style="2" customWidth="1"/>
    <col min="14849" max="14849" width="7.375" style="2" customWidth="1"/>
    <col min="14850" max="14850" width="13.875" style="2" customWidth="1"/>
    <col min="14851" max="14851" width="14.125" style="2" customWidth="1"/>
    <col min="14852" max="14852" width="10.875" style="2" customWidth="1"/>
    <col min="14853" max="14853" width="0" style="2" hidden="1" customWidth="1"/>
    <col min="14854" max="14854" width="13.75" style="2" customWidth="1"/>
    <col min="14855" max="14855" width="0" style="2" hidden="1" customWidth="1"/>
    <col min="14856" max="14856" width="23.125" style="2" customWidth="1"/>
    <col min="14857" max="14857" width="22.75" style="2" customWidth="1"/>
    <col min="14858" max="14858" width="96.5" style="2" customWidth="1"/>
    <col min="14859" max="15098" width="9" style="2"/>
    <col min="15099" max="15099" width="8.25" style="2" bestFit="1" customWidth="1"/>
    <col min="15100" max="15100" width="36.125" style="2" customWidth="1"/>
    <col min="15101" max="15101" width="0" style="2" hidden="1" customWidth="1"/>
    <col min="15102" max="15103" width="8.125" style="2" customWidth="1"/>
    <col min="15104" max="15104" width="8" style="2" customWidth="1"/>
    <col min="15105" max="15105" width="7.375" style="2" customWidth="1"/>
    <col min="15106" max="15106" width="13.875" style="2" customWidth="1"/>
    <col min="15107" max="15107" width="14.125" style="2" customWidth="1"/>
    <col min="15108" max="15108" width="10.875" style="2" customWidth="1"/>
    <col min="15109" max="15109" width="0" style="2" hidden="1" customWidth="1"/>
    <col min="15110" max="15110" width="13.75" style="2" customWidth="1"/>
    <col min="15111" max="15111" width="0" style="2" hidden="1" customWidth="1"/>
    <col min="15112" max="15112" width="23.125" style="2" customWidth="1"/>
    <col min="15113" max="15113" width="22.75" style="2" customWidth="1"/>
    <col min="15114" max="15114" width="96.5" style="2" customWidth="1"/>
    <col min="15115" max="15354" width="9" style="2"/>
    <col min="15355" max="15355" width="8.25" style="2" bestFit="1" customWidth="1"/>
    <col min="15356" max="15356" width="36.125" style="2" customWidth="1"/>
    <col min="15357" max="15357" width="0" style="2" hidden="1" customWidth="1"/>
    <col min="15358" max="15359" width="8.125" style="2" customWidth="1"/>
    <col min="15360" max="15360" width="8" style="2" customWidth="1"/>
    <col min="15361" max="15361" width="7.375" style="2" customWidth="1"/>
    <col min="15362" max="15362" width="13.875" style="2" customWidth="1"/>
    <col min="15363" max="15363" width="14.125" style="2" customWidth="1"/>
    <col min="15364" max="15364" width="10.875" style="2" customWidth="1"/>
    <col min="15365" max="15365" width="0" style="2" hidden="1" customWidth="1"/>
    <col min="15366" max="15366" width="13.75" style="2" customWidth="1"/>
    <col min="15367" max="15367" width="0" style="2" hidden="1" customWidth="1"/>
    <col min="15368" max="15368" width="23.125" style="2" customWidth="1"/>
    <col min="15369" max="15369" width="22.75" style="2" customWidth="1"/>
    <col min="15370" max="15370" width="96.5" style="2" customWidth="1"/>
    <col min="15371" max="15610" width="9" style="2"/>
    <col min="15611" max="15611" width="8.25" style="2" bestFit="1" customWidth="1"/>
    <col min="15612" max="15612" width="36.125" style="2" customWidth="1"/>
    <col min="15613" max="15613" width="0" style="2" hidden="1" customWidth="1"/>
    <col min="15614" max="15615" width="8.125" style="2" customWidth="1"/>
    <col min="15616" max="15616" width="8" style="2" customWidth="1"/>
    <col min="15617" max="15617" width="7.375" style="2" customWidth="1"/>
    <col min="15618" max="15618" width="13.875" style="2" customWidth="1"/>
    <col min="15619" max="15619" width="14.125" style="2" customWidth="1"/>
    <col min="15620" max="15620" width="10.875" style="2" customWidth="1"/>
    <col min="15621" max="15621" width="0" style="2" hidden="1" customWidth="1"/>
    <col min="15622" max="15622" width="13.75" style="2" customWidth="1"/>
    <col min="15623" max="15623" width="0" style="2" hidden="1" customWidth="1"/>
    <col min="15624" max="15624" width="23.125" style="2" customWidth="1"/>
    <col min="15625" max="15625" width="22.75" style="2" customWidth="1"/>
    <col min="15626" max="15626" width="96.5" style="2" customWidth="1"/>
    <col min="15627" max="15866" width="9" style="2"/>
    <col min="15867" max="15867" width="8.25" style="2" bestFit="1" customWidth="1"/>
    <col min="15868" max="15868" width="36.125" style="2" customWidth="1"/>
    <col min="15869" max="15869" width="0" style="2" hidden="1" customWidth="1"/>
    <col min="15870" max="15871" width="8.125" style="2" customWidth="1"/>
    <col min="15872" max="15872" width="8" style="2" customWidth="1"/>
    <col min="15873" max="15873" width="7.375" style="2" customWidth="1"/>
    <col min="15874" max="15874" width="13.875" style="2" customWidth="1"/>
    <col min="15875" max="15875" width="14.125" style="2" customWidth="1"/>
    <col min="15876" max="15876" width="10.875" style="2" customWidth="1"/>
    <col min="15877" max="15877" width="0" style="2" hidden="1" customWidth="1"/>
    <col min="15878" max="15878" width="13.75" style="2" customWidth="1"/>
    <col min="15879" max="15879" width="0" style="2" hidden="1" customWidth="1"/>
    <col min="15880" max="15880" width="23.125" style="2" customWidth="1"/>
    <col min="15881" max="15881" width="22.75" style="2" customWidth="1"/>
    <col min="15882" max="15882" width="96.5" style="2" customWidth="1"/>
    <col min="15883" max="16122" width="9" style="2"/>
    <col min="16123" max="16123" width="8.25" style="2" bestFit="1" customWidth="1"/>
    <col min="16124" max="16124" width="36.125" style="2" customWidth="1"/>
    <col min="16125" max="16125" width="0" style="2" hidden="1" customWidth="1"/>
    <col min="16126" max="16127" width="8.125" style="2" customWidth="1"/>
    <col min="16128" max="16128" width="8" style="2" customWidth="1"/>
    <col min="16129" max="16129" width="7.375" style="2" customWidth="1"/>
    <col min="16130" max="16130" width="13.875" style="2" customWidth="1"/>
    <col min="16131" max="16131" width="14.125" style="2" customWidth="1"/>
    <col min="16132" max="16132" width="10.875" style="2" customWidth="1"/>
    <col min="16133" max="16133" width="0" style="2" hidden="1" customWidth="1"/>
    <col min="16134" max="16134" width="13.75" style="2" customWidth="1"/>
    <col min="16135" max="16135" width="0" style="2" hidden="1" customWidth="1"/>
    <col min="16136" max="16136" width="23.125" style="2" customWidth="1"/>
    <col min="16137" max="16137" width="22.75" style="2" customWidth="1"/>
    <col min="16138" max="16138" width="96.5" style="2" customWidth="1"/>
    <col min="16139" max="16384" width="9" style="2"/>
  </cols>
  <sheetData>
    <row r="1" spans="1:22" ht="17.25" customHeight="1">
      <c r="A1" s="1091" t="s">
        <v>1142</v>
      </c>
      <c r="B1" s="1091"/>
      <c r="C1" s="242"/>
      <c r="D1" s="1"/>
      <c r="E1" s="1"/>
      <c r="F1" s="1"/>
      <c r="L1" s="228"/>
      <c r="M1" s="229"/>
      <c r="N1" s="2"/>
      <c r="V1" s="2" t="s">
        <v>856</v>
      </c>
    </row>
    <row r="2" spans="1:22" ht="71.25" customHeight="1">
      <c r="A2" s="1097" t="s">
        <v>936</v>
      </c>
      <c r="B2" s="1097"/>
      <c r="C2" s="1097"/>
      <c r="D2" s="1097"/>
      <c r="E2" s="1097"/>
      <c r="F2" s="1097"/>
      <c r="G2" s="1097"/>
      <c r="H2" s="1097"/>
      <c r="I2" s="705"/>
      <c r="J2" s="705"/>
      <c r="K2" s="705"/>
      <c r="L2" s="705"/>
      <c r="M2" s="705"/>
      <c r="N2" s="928"/>
      <c r="O2" s="928"/>
      <c r="P2" s="928"/>
      <c r="Q2" s="928"/>
      <c r="R2" s="727"/>
    </row>
    <row r="3" spans="1:22" s="4" customFormat="1" ht="15.75" customHeight="1">
      <c r="A3" s="1092" t="s">
        <v>0</v>
      </c>
      <c r="B3" s="1094" t="s">
        <v>1</v>
      </c>
      <c r="C3" s="1096" t="s">
        <v>2</v>
      </c>
      <c r="D3" s="1096" t="s">
        <v>146</v>
      </c>
      <c r="E3" s="1096" t="s">
        <v>3</v>
      </c>
      <c r="F3" s="1099" t="s">
        <v>934</v>
      </c>
      <c r="G3" s="1125"/>
      <c r="H3" s="1096" t="s">
        <v>515</v>
      </c>
      <c r="I3" s="1096" t="s">
        <v>4</v>
      </c>
      <c r="J3" s="1099" t="s">
        <v>5</v>
      </c>
      <c r="K3" s="1094" t="s">
        <v>462</v>
      </c>
      <c r="L3" s="1103" t="s">
        <v>6</v>
      </c>
      <c r="M3" s="1103" t="s">
        <v>7</v>
      </c>
      <c r="N3" s="1105" t="s">
        <v>803</v>
      </c>
      <c r="O3" s="1129"/>
      <c r="P3" s="1129"/>
      <c r="Q3" s="1106"/>
      <c r="R3" s="1130" t="s">
        <v>804</v>
      </c>
      <c r="V3" s="704" t="s">
        <v>663</v>
      </c>
    </row>
    <row r="4" spans="1:22" s="4" customFormat="1" ht="65.25" customHeight="1">
      <c r="A4" s="1092"/>
      <c r="B4" s="1132"/>
      <c r="C4" s="1096"/>
      <c r="D4" s="1094"/>
      <c r="E4" s="1094"/>
      <c r="F4" s="1126"/>
      <c r="G4" s="1127"/>
      <c r="H4" s="1096"/>
      <c r="I4" s="1094"/>
      <c r="J4" s="1100"/>
      <c r="K4" s="1095"/>
      <c r="L4" s="1104"/>
      <c r="M4" s="1104"/>
      <c r="N4" s="927" t="s">
        <v>935</v>
      </c>
      <c r="O4" s="927" t="s">
        <v>123</v>
      </c>
      <c r="P4" s="927" t="s">
        <v>805</v>
      </c>
      <c r="Q4" s="927" t="s">
        <v>806</v>
      </c>
      <c r="R4" s="1131"/>
      <c r="V4" s="375" t="s">
        <v>664</v>
      </c>
    </row>
    <row r="5" spans="1:22" s="381" customFormat="1" ht="17.25" hidden="1" customHeight="1">
      <c r="A5" s="377" t="s">
        <v>10</v>
      </c>
      <c r="B5" s="377" t="s">
        <v>11</v>
      </c>
      <c r="C5" s="378" t="s">
        <v>12</v>
      </c>
      <c r="D5" s="378" t="s">
        <v>148</v>
      </c>
      <c r="E5" s="378" t="s">
        <v>14</v>
      </c>
      <c r="F5" s="719">
        <v>-4</v>
      </c>
      <c r="G5" s="379" t="s">
        <v>16</v>
      </c>
      <c r="H5" s="379" t="s">
        <v>14</v>
      </c>
      <c r="I5" s="379" t="s">
        <v>18</v>
      </c>
      <c r="J5" s="379" t="s">
        <v>19</v>
      </c>
      <c r="K5" s="379"/>
      <c r="L5" s="379" t="s">
        <v>20</v>
      </c>
      <c r="M5" s="379" t="s">
        <v>21</v>
      </c>
      <c r="N5" s="379" t="s">
        <v>15</v>
      </c>
      <c r="O5" s="379" t="s">
        <v>16</v>
      </c>
      <c r="P5" s="379" t="s">
        <v>17</v>
      </c>
      <c r="Q5" s="379" t="s">
        <v>18</v>
      </c>
      <c r="R5" s="721" t="s">
        <v>19</v>
      </c>
      <c r="S5" s="380"/>
      <c r="T5" s="380"/>
    </row>
    <row r="6" spans="1:22" s="5" customFormat="1" ht="34.5" hidden="1" customHeight="1">
      <c r="A6" s="8" t="s">
        <v>23</v>
      </c>
      <c r="B6" s="9" t="s">
        <v>24</v>
      </c>
      <c r="C6" s="10"/>
      <c r="D6" s="382"/>
      <c r="E6" s="382"/>
      <c r="F6" s="382"/>
      <c r="G6" s="720"/>
      <c r="H6" s="383"/>
      <c r="I6" s="384"/>
      <c r="J6" s="383"/>
      <c r="K6" s="383"/>
      <c r="L6" s="11"/>
      <c r="M6" s="234"/>
      <c r="N6" s="247"/>
      <c r="O6" s="247"/>
      <c r="P6" s="247"/>
      <c r="Q6" s="247"/>
      <c r="R6" s="722"/>
      <c r="S6" s="718"/>
      <c r="T6" s="718"/>
    </row>
    <row r="7" spans="1:22" s="5" customFormat="1" ht="24" hidden="1" customHeight="1">
      <c r="A7" s="385" t="s">
        <v>112</v>
      </c>
      <c r="B7" s="386" t="s">
        <v>563</v>
      </c>
      <c r="C7" s="387"/>
      <c r="D7" s="388"/>
      <c r="E7" s="388"/>
      <c r="F7" s="388"/>
      <c r="G7" s="389"/>
      <c r="H7" s="389"/>
      <c r="I7" s="390"/>
      <c r="J7" s="389"/>
      <c r="K7" s="389"/>
      <c r="L7" s="391"/>
      <c r="M7" s="392"/>
      <c r="N7" s="393"/>
      <c r="O7" s="393"/>
      <c r="P7" s="393"/>
      <c r="Q7" s="393"/>
      <c r="R7" s="401"/>
      <c r="S7" s="392"/>
      <c r="T7" s="392"/>
    </row>
    <row r="8" spans="1:22" s="5" customFormat="1" ht="24" hidden="1" customHeight="1">
      <c r="A8" s="394" t="s">
        <v>106</v>
      </c>
      <c r="B8" s="395" t="s">
        <v>555</v>
      </c>
      <c r="C8" s="393" t="s">
        <v>114</v>
      </c>
      <c r="D8" s="396">
        <f>+E8+F8</f>
        <v>0.5</v>
      </c>
      <c r="E8" s="396"/>
      <c r="F8" s="397">
        <v>0.5</v>
      </c>
      <c r="G8" s="398" t="s">
        <v>25</v>
      </c>
      <c r="H8" s="393" t="s">
        <v>29</v>
      </c>
      <c r="I8" s="399" t="s">
        <v>457</v>
      </c>
      <c r="J8" s="400" t="s">
        <v>58</v>
      </c>
      <c r="K8" s="389"/>
      <c r="L8" s="401" t="s">
        <v>503</v>
      </c>
      <c r="M8" s="402"/>
      <c r="N8" s="393"/>
      <c r="O8" s="393"/>
      <c r="P8" s="393" t="s">
        <v>122</v>
      </c>
      <c r="Q8" s="393"/>
      <c r="R8" s="401"/>
      <c r="S8" s="392">
        <v>19</v>
      </c>
      <c r="T8" s="392"/>
      <c r="V8" s="5" t="str">
        <f>CONCATENATE("20",S8)</f>
        <v>2019</v>
      </c>
    </row>
    <row r="9" spans="1:22" s="5" customFormat="1" ht="24" hidden="1" customHeight="1">
      <c r="A9" s="385" t="s">
        <v>112</v>
      </c>
      <c r="B9" s="386" t="s">
        <v>493</v>
      </c>
      <c r="C9" s="387"/>
      <c r="D9" s="403"/>
      <c r="E9" s="403"/>
      <c r="F9" s="403"/>
      <c r="G9" s="389"/>
      <c r="H9" s="389"/>
      <c r="I9" s="390"/>
      <c r="J9" s="389"/>
      <c r="K9" s="389"/>
      <c r="L9" s="391"/>
      <c r="M9" s="392"/>
      <c r="N9" s="393"/>
      <c r="O9" s="393"/>
      <c r="P9" s="393"/>
      <c r="Q9" s="393"/>
      <c r="R9" s="401"/>
      <c r="S9" s="392"/>
      <c r="T9" s="392"/>
    </row>
    <row r="10" spans="1:22" s="5" customFormat="1" ht="35.25" hidden="1" customHeight="1">
      <c r="A10" s="394" t="s">
        <v>106</v>
      </c>
      <c r="B10" s="395" t="s">
        <v>550</v>
      </c>
      <c r="C10" s="393" t="s">
        <v>113</v>
      </c>
      <c r="D10" s="396">
        <f>+E10+F10</f>
        <v>0.5</v>
      </c>
      <c r="E10" s="396"/>
      <c r="F10" s="397">
        <v>0.5</v>
      </c>
      <c r="G10" s="398" t="s">
        <v>25</v>
      </c>
      <c r="H10" s="393" t="s">
        <v>29</v>
      </c>
      <c r="I10" s="399" t="s">
        <v>457</v>
      </c>
      <c r="J10" s="400" t="s">
        <v>58</v>
      </c>
      <c r="K10" s="389"/>
      <c r="L10" s="401" t="s">
        <v>503</v>
      </c>
      <c r="M10" s="402"/>
      <c r="N10" s="393"/>
      <c r="O10" s="393"/>
      <c r="P10" s="393" t="s">
        <v>122</v>
      </c>
      <c r="Q10" s="393"/>
      <c r="R10" s="401"/>
      <c r="S10" s="392">
        <v>18</v>
      </c>
      <c r="T10" s="392">
        <v>171</v>
      </c>
      <c r="V10" s="5" t="str">
        <f t="shared" ref="V10:V73" si="0">CONCATENATE("20",S10)</f>
        <v>2018</v>
      </c>
    </row>
    <row r="11" spans="1:22" s="5" customFormat="1" ht="39" hidden="1" customHeight="1">
      <c r="A11" s="404" t="s">
        <v>32</v>
      </c>
      <c r="B11" s="405" t="s">
        <v>107</v>
      </c>
      <c r="C11" s="406"/>
      <c r="D11" s="407"/>
      <c r="E11" s="407"/>
      <c r="F11" s="407"/>
      <c r="G11" s="408"/>
      <c r="H11" s="408"/>
      <c r="I11" s="409"/>
      <c r="J11" s="410"/>
      <c r="K11" s="410"/>
      <c r="L11" s="411"/>
      <c r="M11" s="412"/>
      <c r="N11" s="413"/>
      <c r="O11" s="413"/>
      <c r="P11" s="413"/>
      <c r="Q11" s="413"/>
      <c r="R11" s="411"/>
      <c r="S11" s="392"/>
      <c r="T11" s="392"/>
    </row>
    <row r="12" spans="1:22" s="5" customFormat="1" ht="46.5" hidden="1" customHeight="1">
      <c r="A12" s="404" t="s">
        <v>33</v>
      </c>
      <c r="B12" s="405" t="s">
        <v>34</v>
      </c>
      <c r="C12" s="406"/>
      <c r="D12" s="407"/>
      <c r="E12" s="407"/>
      <c r="F12" s="407"/>
      <c r="G12" s="408"/>
      <c r="H12" s="408"/>
      <c r="I12" s="409"/>
      <c r="J12" s="410"/>
      <c r="K12" s="410"/>
      <c r="L12" s="411"/>
      <c r="M12" s="412"/>
      <c r="N12" s="413"/>
      <c r="O12" s="413"/>
      <c r="P12" s="413"/>
      <c r="Q12" s="413"/>
      <c r="R12" s="411"/>
      <c r="S12" s="392"/>
      <c r="T12" s="392"/>
    </row>
    <row r="13" spans="1:22" s="5" customFormat="1" ht="24" hidden="1" customHeight="1">
      <c r="A13" s="385" t="s">
        <v>112</v>
      </c>
      <c r="B13" s="386" t="s">
        <v>111</v>
      </c>
      <c r="C13" s="387"/>
      <c r="D13" s="403"/>
      <c r="E13" s="403"/>
      <c r="F13" s="403"/>
      <c r="G13" s="389"/>
      <c r="H13" s="389"/>
      <c r="I13" s="390"/>
      <c r="J13" s="389"/>
      <c r="K13" s="389"/>
      <c r="L13" s="391"/>
      <c r="M13" s="392"/>
      <c r="N13" s="393"/>
      <c r="O13" s="393"/>
      <c r="P13" s="393"/>
      <c r="Q13" s="393"/>
      <c r="R13" s="401"/>
      <c r="S13" s="392"/>
      <c r="T13" s="392"/>
    </row>
    <row r="14" spans="1:22" s="5" customFormat="1" ht="24" hidden="1" customHeight="1">
      <c r="A14" s="385" t="s">
        <v>106</v>
      </c>
      <c r="B14" s="414" t="s">
        <v>38</v>
      </c>
      <c r="C14" s="415" t="s">
        <v>208</v>
      </c>
      <c r="D14" s="403">
        <f>E14+F14</f>
        <v>700</v>
      </c>
      <c r="E14" s="403"/>
      <c r="F14" s="397">
        <v>700</v>
      </c>
      <c r="G14" s="416" t="s">
        <v>25</v>
      </c>
      <c r="H14" s="389" t="s">
        <v>429</v>
      </c>
      <c r="I14" s="390"/>
      <c r="J14" s="400" t="s">
        <v>51</v>
      </c>
      <c r="K14" s="389"/>
      <c r="L14" s="401" t="s">
        <v>458</v>
      </c>
      <c r="M14" s="392"/>
      <c r="N14" s="393"/>
      <c r="O14" s="393" t="s">
        <v>122</v>
      </c>
      <c r="P14" s="393"/>
      <c r="Q14" s="393"/>
      <c r="R14" s="401" t="s">
        <v>123</v>
      </c>
      <c r="S14" s="392">
        <v>17</v>
      </c>
      <c r="T14" s="392"/>
      <c r="U14" s="5" t="s">
        <v>470</v>
      </c>
      <c r="V14" s="5" t="str">
        <f t="shared" si="0"/>
        <v>2017</v>
      </c>
    </row>
    <row r="15" spans="1:22" s="5" customFormat="1" ht="24" hidden="1" customHeight="1">
      <c r="A15" s="385" t="s">
        <v>112</v>
      </c>
      <c r="B15" s="386" t="s">
        <v>110</v>
      </c>
      <c r="C15" s="387"/>
      <c r="D15" s="403"/>
      <c r="E15" s="403"/>
      <c r="F15" s="403"/>
      <c r="G15" s="389"/>
      <c r="H15" s="389"/>
      <c r="I15" s="390"/>
      <c r="J15" s="389"/>
      <c r="K15" s="389"/>
      <c r="L15" s="391"/>
      <c r="M15" s="392"/>
      <c r="N15" s="393"/>
      <c r="O15" s="393"/>
      <c r="P15" s="393"/>
      <c r="Q15" s="393"/>
      <c r="R15" s="401"/>
      <c r="S15" s="392"/>
      <c r="T15" s="392"/>
    </row>
    <row r="16" spans="1:22" s="5" customFormat="1" ht="35.25" hidden="1" customHeight="1">
      <c r="A16" s="417" t="s">
        <v>106</v>
      </c>
      <c r="B16" s="418" t="s">
        <v>35</v>
      </c>
      <c r="C16" s="415" t="s">
        <v>208</v>
      </c>
      <c r="D16" s="403">
        <f t="shared" ref="D16:D21" si="1">E16+F16</f>
        <v>892.2</v>
      </c>
      <c r="E16" s="403"/>
      <c r="F16" s="403">
        <v>892.2</v>
      </c>
      <c r="G16" s="389" t="s">
        <v>25</v>
      </c>
      <c r="H16" s="389" t="s">
        <v>911</v>
      </c>
      <c r="I16" s="390"/>
      <c r="J16" s="400" t="s">
        <v>51</v>
      </c>
      <c r="K16" s="389" t="s">
        <v>466</v>
      </c>
      <c r="L16" s="419" t="s">
        <v>506</v>
      </c>
      <c r="M16" s="392"/>
      <c r="N16" s="393"/>
      <c r="O16" s="393" t="s">
        <v>122</v>
      </c>
      <c r="P16" s="393"/>
      <c r="Q16" s="393"/>
      <c r="R16" s="401" t="s">
        <v>917</v>
      </c>
      <c r="S16" s="392">
        <v>15</v>
      </c>
      <c r="T16" s="392"/>
      <c r="U16" s="5" t="s">
        <v>470</v>
      </c>
      <c r="V16" s="5" t="str">
        <f t="shared" si="0"/>
        <v>2015</v>
      </c>
    </row>
    <row r="17" spans="1:22" s="235" customFormat="1" ht="14.1" hidden="1" customHeight="1">
      <c r="A17" s="420"/>
      <c r="B17" s="421"/>
      <c r="C17" s="422" t="s">
        <v>208</v>
      </c>
      <c r="D17" s="423">
        <f t="shared" si="1"/>
        <v>584.20000000000005</v>
      </c>
      <c r="E17" s="423"/>
      <c r="F17" s="423">
        <f>F16-F18</f>
        <v>584.20000000000005</v>
      </c>
      <c r="G17" s="424"/>
      <c r="H17" s="424" t="s">
        <v>29</v>
      </c>
      <c r="I17" s="425"/>
      <c r="J17" s="426" t="s">
        <v>51</v>
      </c>
      <c r="K17" s="426"/>
      <c r="L17" s="427"/>
      <c r="M17" s="428"/>
      <c r="N17" s="429"/>
      <c r="O17" s="429"/>
      <c r="P17" s="429"/>
      <c r="Q17" s="429"/>
      <c r="R17" s="723"/>
      <c r="S17" s="430"/>
      <c r="T17" s="430"/>
      <c r="V17" s="5"/>
    </row>
    <row r="18" spans="1:22" s="235" customFormat="1" ht="14.1" hidden="1" customHeight="1">
      <c r="A18" s="420"/>
      <c r="B18" s="421"/>
      <c r="C18" s="422" t="s">
        <v>208</v>
      </c>
      <c r="D18" s="423">
        <f t="shared" si="1"/>
        <v>308</v>
      </c>
      <c r="E18" s="423"/>
      <c r="F18" s="423">
        <v>308</v>
      </c>
      <c r="G18" s="424"/>
      <c r="H18" s="424" t="s">
        <v>36</v>
      </c>
      <c r="I18" s="425"/>
      <c r="J18" s="426" t="s">
        <v>51</v>
      </c>
      <c r="K18" s="426"/>
      <c r="L18" s="427"/>
      <c r="M18" s="428"/>
      <c r="N18" s="429"/>
      <c r="O18" s="429"/>
      <c r="P18" s="429"/>
      <c r="Q18" s="429"/>
      <c r="R18" s="723"/>
      <c r="S18" s="430"/>
      <c r="T18" s="430"/>
      <c r="V18" s="5"/>
    </row>
    <row r="19" spans="1:22" s="5" customFormat="1" ht="36" hidden="1" customHeight="1">
      <c r="A19" s="417" t="s">
        <v>106</v>
      </c>
      <c r="B19" s="431" t="s">
        <v>37</v>
      </c>
      <c r="C19" s="415" t="s">
        <v>118</v>
      </c>
      <c r="D19" s="432">
        <f t="shared" si="1"/>
        <v>4.6120400000000004</v>
      </c>
      <c r="E19" s="433"/>
      <c r="F19" s="432">
        <v>4.6120400000000004</v>
      </c>
      <c r="G19" s="416" t="s">
        <v>25</v>
      </c>
      <c r="H19" s="389" t="s">
        <v>807</v>
      </c>
      <c r="I19" s="418"/>
      <c r="J19" s="400" t="s">
        <v>51</v>
      </c>
      <c r="K19" s="389"/>
      <c r="L19" s="401" t="s">
        <v>639</v>
      </c>
      <c r="M19" s="392"/>
      <c r="N19" s="393"/>
      <c r="O19" s="393"/>
      <c r="P19" s="393" t="s">
        <v>122</v>
      </c>
      <c r="Q19" s="393"/>
      <c r="R19" s="401"/>
      <c r="S19" s="392">
        <v>15</v>
      </c>
      <c r="T19" s="392"/>
      <c r="V19" s="5" t="str">
        <f t="shared" si="0"/>
        <v>2015</v>
      </c>
    </row>
    <row r="20" spans="1:22" s="5" customFormat="1" ht="14.1" hidden="1" customHeight="1">
      <c r="A20" s="420"/>
      <c r="B20" s="434"/>
      <c r="C20" s="422" t="s">
        <v>118</v>
      </c>
      <c r="D20" s="435">
        <f t="shared" si="1"/>
        <v>3</v>
      </c>
      <c r="E20" s="436"/>
      <c r="F20" s="435">
        <v>3</v>
      </c>
      <c r="G20" s="437"/>
      <c r="H20" s="424" t="s">
        <v>31</v>
      </c>
      <c r="I20" s="421"/>
      <c r="J20" s="438"/>
      <c r="K20" s="438"/>
      <c r="L20" s="439"/>
      <c r="M20" s="428"/>
      <c r="N20" s="393"/>
      <c r="O20" s="393"/>
      <c r="P20" s="393"/>
      <c r="Q20" s="393"/>
      <c r="R20" s="401"/>
      <c r="S20" s="392"/>
      <c r="T20" s="392"/>
    </row>
    <row r="21" spans="1:22" s="5" customFormat="1" ht="14.1" hidden="1" customHeight="1">
      <c r="A21" s="420"/>
      <c r="B21" s="434"/>
      <c r="C21" s="422" t="s">
        <v>118</v>
      </c>
      <c r="D21" s="435">
        <f t="shared" si="1"/>
        <v>1.6120400000000004</v>
      </c>
      <c r="E21" s="436"/>
      <c r="F21" s="435">
        <f>F19-F20</f>
        <v>1.6120400000000004</v>
      </c>
      <c r="G21" s="437"/>
      <c r="H21" s="424" t="s">
        <v>36</v>
      </c>
      <c r="I21" s="421"/>
      <c r="J21" s="438"/>
      <c r="K21" s="438"/>
      <c r="L21" s="439"/>
      <c r="M21" s="428"/>
      <c r="N21" s="393"/>
      <c r="O21" s="393"/>
      <c r="P21" s="393"/>
      <c r="Q21" s="393"/>
      <c r="R21" s="401"/>
      <c r="S21" s="392"/>
      <c r="T21" s="392"/>
    </row>
    <row r="22" spans="1:22" s="5" customFormat="1" ht="51" hidden="1" customHeight="1">
      <c r="A22" s="404" t="s">
        <v>39</v>
      </c>
      <c r="B22" s="405" t="s">
        <v>40</v>
      </c>
      <c r="C22" s="406"/>
      <c r="D22" s="407"/>
      <c r="E22" s="407"/>
      <c r="F22" s="407"/>
      <c r="G22" s="408"/>
      <c r="H22" s="408"/>
      <c r="I22" s="409"/>
      <c r="J22" s="410"/>
      <c r="K22" s="410"/>
      <c r="L22" s="411"/>
      <c r="M22" s="412"/>
      <c r="N22" s="413"/>
      <c r="O22" s="413"/>
      <c r="P22" s="413"/>
      <c r="Q22" s="413"/>
      <c r="R22" s="411"/>
      <c r="S22" s="392"/>
      <c r="T22" s="392"/>
    </row>
    <row r="23" spans="1:22" s="5" customFormat="1" ht="30" hidden="1" customHeight="1">
      <c r="A23" s="404" t="s">
        <v>41</v>
      </c>
      <c r="B23" s="405" t="s">
        <v>108</v>
      </c>
      <c r="C23" s="406"/>
      <c r="D23" s="407"/>
      <c r="E23" s="407"/>
      <c r="F23" s="407"/>
      <c r="G23" s="408"/>
      <c r="H23" s="408"/>
      <c r="I23" s="409"/>
      <c r="J23" s="717"/>
      <c r="K23" s="717"/>
      <c r="L23" s="411"/>
      <c r="M23" s="412"/>
      <c r="N23" s="413"/>
      <c r="O23" s="413"/>
      <c r="P23" s="413"/>
      <c r="Q23" s="413"/>
      <c r="R23" s="411"/>
      <c r="S23" s="392"/>
      <c r="T23" s="392"/>
    </row>
    <row r="24" spans="1:22" s="5" customFormat="1" ht="24" hidden="1" customHeight="1">
      <c r="A24" s="743" t="s">
        <v>112</v>
      </c>
      <c r="B24" s="744" t="s">
        <v>564</v>
      </c>
      <c r="C24" s="745"/>
      <c r="D24" s="403"/>
      <c r="E24" s="403"/>
      <c r="F24" s="746"/>
      <c r="G24" s="389"/>
      <c r="H24" s="747"/>
      <c r="I24" s="390"/>
      <c r="J24" s="400"/>
      <c r="K24" s="400"/>
      <c r="L24" s="401"/>
      <c r="M24" s="392"/>
      <c r="N24" s="393"/>
      <c r="O24" s="393"/>
      <c r="P24" s="393"/>
      <c r="Q24" s="393"/>
      <c r="R24" s="401"/>
      <c r="S24" s="392"/>
      <c r="T24" s="392"/>
    </row>
    <row r="25" spans="1:22" s="5" customFormat="1" ht="24" customHeight="1">
      <c r="A25" s="748" t="s">
        <v>106</v>
      </c>
      <c r="B25" s="773" t="s">
        <v>592</v>
      </c>
      <c r="C25" s="774" t="s">
        <v>115</v>
      </c>
      <c r="D25" s="403">
        <f>E25+F25</f>
        <v>0.15967999999999999</v>
      </c>
      <c r="E25" s="403"/>
      <c r="F25" s="780">
        <v>0.15967999999999999</v>
      </c>
      <c r="G25" s="389" t="s">
        <v>25</v>
      </c>
      <c r="H25" s="785" t="s">
        <v>29</v>
      </c>
      <c r="I25" s="390" t="s">
        <v>565</v>
      </c>
      <c r="J25" s="400" t="s">
        <v>58</v>
      </c>
      <c r="K25" s="400" t="s">
        <v>513</v>
      </c>
      <c r="L25" s="401" t="s">
        <v>671</v>
      </c>
      <c r="M25" s="392"/>
      <c r="N25" s="393" t="s">
        <v>122</v>
      </c>
      <c r="O25" s="393"/>
      <c r="P25" s="392"/>
      <c r="Q25" s="393"/>
      <c r="R25" s="401"/>
      <c r="S25" s="392">
        <v>20</v>
      </c>
      <c r="T25" s="392"/>
      <c r="V25" s="5" t="str">
        <f t="shared" si="0"/>
        <v>2020</v>
      </c>
    </row>
    <row r="26" spans="1:22" s="5" customFormat="1" ht="24" customHeight="1">
      <c r="A26" s="385" t="s">
        <v>106</v>
      </c>
      <c r="B26" s="775" t="s">
        <v>593</v>
      </c>
      <c r="C26" s="776" t="s">
        <v>115</v>
      </c>
      <c r="D26" s="403">
        <f t="shared" ref="D26:D48" si="2">E26+F26</f>
        <v>0.2074</v>
      </c>
      <c r="E26" s="403"/>
      <c r="F26" s="781">
        <v>0.2074</v>
      </c>
      <c r="G26" s="389" t="s">
        <v>25</v>
      </c>
      <c r="H26" s="786" t="s">
        <v>29</v>
      </c>
      <c r="I26" s="390" t="s">
        <v>566</v>
      </c>
      <c r="J26" s="400" t="s">
        <v>58</v>
      </c>
      <c r="K26" s="400" t="s">
        <v>513</v>
      </c>
      <c r="L26" s="401" t="s">
        <v>672</v>
      </c>
      <c r="M26" s="392"/>
      <c r="N26" s="393" t="s">
        <v>122</v>
      </c>
      <c r="O26" s="393"/>
      <c r="P26" s="392"/>
      <c r="Q26" s="393"/>
      <c r="R26" s="401"/>
      <c r="S26" s="392">
        <v>20</v>
      </c>
      <c r="T26" s="392"/>
      <c r="V26" s="5" t="str">
        <f t="shared" si="0"/>
        <v>2020</v>
      </c>
    </row>
    <row r="27" spans="1:22" s="5" customFormat="1" ht="24" customHeight="1">
      <c r="A27" s="385" t="s">
        <v>106</v>
      </c>
      <c r="B27" s="775" t="s">
        <v>594</v>
      </c>
      <c r="C27" s="776" t="s">
        <v>115</v>
      </c>
      <c r="D27" s="403">
        <f t="shared" si="2"/>
        <v>0.15</v>
      </c>
      <c r="E27" s="403"/>
      <c r="F27" s="781">
        <v>0.15</v>
      </c>
      <c r="G27" s="389" t="s">
        <v>25</v>
      </c>
      <c r="H27" s="786" t="s">
        <v>29</v>
      </c>
      <c r="I27" s="390" t="s">
        <v>567</v>
      </c>
      <c r="J27" s="400" t="s">
        <v>58</v>
      </c>
      <c r="K27" s="400" t="s">
        <v>513</v>
      </c>
      <c r="L27" s="401" t="s">
        <v>673</v>
      </c>
      <c r="M27" s="392"/>
      <c r="N27" s="393" t="s">
        <v>122</v>
      </c>
      <c r="O27" s="393"/>
      <c r="P27" s="392"/>
      <c r="Q27" s="393"/>
      <c r="R27" s="401"/>
      <c r="S27" s="392">
        <v>20</v>
      </c>
      <c r="T27" s="392"/>
      <c r="V27" s="5" t="str">
        <f t="shared" si="0"/>
        <v>2020</v>
      </c>
    </row>
    <row r="28" spans="1:22" s="5" customFormat="1" ht="24" customHeight="1">
      <c r="A28" s="385" t="s">
        <v>106</v>
      </c>
      <c r="B28" s="775" t="s">
        <v>595</v>
      </c>
      <c r="C28" s="776" t="s">
        <v>115</v>
      </c>
      <c r="D28" s="403">
        <f t="shared" si="2"/>
        <v>7.0000000000000007E-2</v>
      </c>
      <c r="E28" s="403"/>
      <c r="F28" s="781">
        <v>7.0000000000000007E-2</v>
      </c>
      <c r="G28" s="389" t="s">
        <v>25</v>
      </c>
      <c r="H28" s="786" t="s">
        <v>29</v>
      </c>
      <c r="I28" s="390" t="s">
        <v>565</v>
      </c>
      <c r="J28" s="400" t="s">
        <v>58</v>
      </c>
      <c r="K28" s="400" t="s">
        <v>513</v>
      </c>
      <c r="L28" s="401" t="s">
        <v>674</v>
      </c>
      <c r="M28" s="392"/>
      <c r="N28" s="393" t="s">
        <v>122</v>
      </c>
      <c r="O28" s="393"/>
      <c r="P28" s="392"/>
      <c r="Q28" s="393"/>
      <c r="R28" s="401"/>
      <c r="S28" s="392">
        <v>20</v>
      </c>
      <c r="T28" s="392"/>
      <c r="V28" s="5" t="str">
        <f t="shared" si="0"/>
        <v>2020</v>
      </c>
    </row>
    <row r="29" spans="1:22" s="5" customFormat="1" ht="49.5" customHeight="1">
      <c r="A29" s="385" t="s">
        <v>106</v>
      </c>
      <c r="B29" s="775" t="s">
        <v>596</v>
      </c>
      <c r="C29" s="776" t="s">
        <v>115</v>
      </c>
      <c r="D29" s="403">
        <f t="shared" si="2"/>
        <v>0.25</v>
      </c>
      <c r="E29" s="403"/>
      <c r="F29" s="781">
        <v>0.25</v>
      </c>
      <c r="G29" s="389" t="s">
        <v>25</v>
      </c>
      <c r="H29" s="786" t="s">
        <v>29</v>
      </c>
      <c r="I29" s="390" t="s">
        <v>568</v>
      </c>
      <c r="J29" s="400" t="s">
        <v>58</v>
      </c>
      <c r="K29" s="400" t="s">
        <v>513</v>
      </c>
      <c r="L29" s="401" t="s">
        <v>675</v>
      </c>
      <c r="M29" s="392"/>
      <c r="N29" s="393" t="s">
        <v>122</v>
      </c>
      <c r="O29" s="393"/>
      <c r="P29" s="392"/>
      <c r="Q29" s="393"/>
      <c r="R29" s="401"/>
      <c r="S29" s="392">
        <v>20</v>
      </c>
      <c r="T29" s="392"/>
      <c r="V29" s="5" t="str">
        <f t="shared" si="0"/>
        <v>2020</v>
      </c>
    </row>
    <row r="30" spans="1:22" s="5" customFormat="1" ht="45" customHeight="1">
      <c r="A30" s="385" t="s">
        <v>106</v>
      </c>
      <c r="B30" s="775" t="s">
        <v>619</v>
      </c>
      <c r="C30" s="776" t="s">
        <v>115</v>
      </c>
      <c r="D30" s="403">
        <f t="shared" si="2"/>
        <v>7.8621999999999997E-2</v>
      </c>
      <c r="E30" s="403"/>
      <c r="F30" s="781">
        <v>7.8621999999999997E-2</v>
      </c>
      <c r="G30" s="389" t="s">
        <v>25</v>
      </c>
      <c r="H30" s="786" t="s">
        <v>29</v>
      </c>
      <c r="I30" s="390" t="s">
        <v>569</v>
      </c>
      <c r="J30" s="400" t="s">
        <v>58</v>
      </c>
      <c r="K30" s="400" t="s">
        <v>513</v>
      </c>
      <c r="L30" s="401" t="s">
        <v>737</v>
      </c>
      <c r="M30" s="392"/>
      <c r="N30" s="393" t="s">
        <v>122</v>
      </c>
      <c r="O30" s="393"/>
      <c r="P30" s="392"/>
      <c r="Q30" s="393"/>
      <c r="R30" s="401"/>
      <c r="S30" s="392">
        <v>20</v>
      </c>
      <c r="T30" s="392"/>
      <c r="V30" s="5" t="str">
        <f t="shared" si="0"/>
        <v>2020</v>
      </c>
    </row>
    <row r="31" spans="1:22" s="5" customFormat="1" ht="48.75" customHeight="1">
      <c r="A31" s="385" t="s">
        <v>106</v>
      </c>
      <c r="B31" s="775" t="s">
        <v>808</v>
      </c>
      <c r="C31" s="776" t="s">
        <v>115</v>
      </c>
      <c r="D31" s="403">
        <f t="shared" si="2"/>
        <v>0.11610999999999999</v>
      </c>
      <c r="E31" s="403"/>
      <c r="F31" s="781">
        <v>0.11610999999999999</v>
      </c>
      <c r="G31" s="389" t="s">
        <v>25</v>
      </c>
      <c r="H31" s="786" t="s">
        <v>29</v>
      </c>
      <c r="I31" s="390" t="s">
        <v>447</v>
      </c>
      <c r="J31" s="400" t="s">
        <v>58</v>
      </c>
      <c r="K31" s="400" t="s">
        <v>513</v>
      </c>
      <c r="L31" s="401" t="s">
        <v>676</v>
      </c>
      <c r="M31" s="392"/>
      <c r="N31" s="393" t="s">
        <v>122</v>
      </c>
      <c r="O31" s="393"/>
      <c r="P31" s="392"/>
      <c r="Q31" s="393"/>
      <c r="R31" s="401"/>
      <c r="S31" s="392">
        <v>20</v>
      </c>
      <c r="T31" s="392"/>
      <c r="V31" s="5" t="str">
        <f t="shared" si="0"/>
        <v>2020</v>
      </c>
    </row>
    <row r="32" spans="1:22" s="5" customFormat="1" ht="45.75" customHeight="1">
      <c r="A32" s="385" t="s">
        <v>106</v>
      </c>
      <c r="B32" s="775" t="s">
        <v>598</v>
      </c>
      <c r="C32" s="776" t="s">
        <v>115</v>
      </c>
      <c r="D32" s="403">
        <f t="shared" si="2"/>
        <v>0.12668199999999999</v>
      </c>
      <c r="E32" s="403"/>
      <c r="F32" s="781">
        <v>0.12668199999999999</v>
      </c>
      <c r="G32" s="389" t="s">
        <v>25</v>
      </c>
      <c r="H32" s="786" t="s">
        <v>29</v>
      </c>
      <c r="I32" s="390" t="s">
        <v>571</v>
      </c>
      <c r="J32" s="400" t="s">
        <v>58</v>
      </c>
      <c r="K32" s="400" t="s">
        <v>513</v>
      </c>
      <c r="L32" s="401" t="s">
        <v>677</v>
      </c>
      <c r="M32" s="392"/>
      <c r="N32" s="393" t="s">
        <v>122</v>
      </c>
      <c r="O32" s="393"/>
      <c r="P32" s="392"/>
      <c r="Q32" s="393"/>
      <c r="R32" s="401"/>
      <c r="S32" s="392">
        <v>20</v>
      </c>
      <c r="T32" s="392"/>
      <c r="V32" s="5" t="str">
        <f t="shared" si="0"/>
        <v>2020</v>
      </c>
    </row>
    <row r="33" spans="1:22" s="5" customFormat="1" ht="39" customHeight="1">
      <c r="A33" s="385" t="s">
        <v>106</v>
      </c>
      <c r="B33" s="775" t="s">
        <v>599</v>
      </c>
      <c r="C33" s="776" t="s">
        <v>115</v>
      </c>
      <c r="D33" s="403">
        <f t="shared" si="2"/>
        <v>0.23701999999999998</v>
      </c>
      <c r="E33" s="403"/>
      <c r="F33" s="781">
        <v>0.23701999999999998</v>
      </c>
      <c r="G33" s="389" t="s">
        <v>25</v>
      </c>
      <c r="H33" s="786" t="s">
        <v>29</v>
      </c>
      <c r="I33" s="390" t="s">
        <v>572</v>
      </c>
      <c r="J33" s="400" t="s">
        <v>58</v>
      </c>
      <c r="K33" s="400" t="s">
        <v>513</v>
      </c>
      <c r="L33" s="401" t="s">
        <v>678</v>
      </c>
      <c r="M33" s="392"/>
      <c r="N33" s="393" t="s">
        <v>122</v>
      </c>
      <c r="O33" s="393"/>
      <c r="P33" s="392"/>
      <c r="Q33" s="393"/>
      <c r="R33" s="401"/>
      <c r="S33" s="392">
        <v>20</v>
      </c>
      <c r="T33" s="392"/>
      <c r="V33" s="5" t="str">
        <f t="shared" si="0"/>
        <v>2020</v>
      </c>
    </row>
    <row r="34" spans="1:22" s="5" customFormat="1" ht="48" customHeight="1">
      <c r="A34" s="385" t="s">
        <v>106</v>
      </c>
      <c r="B34" s="775" t="s">
        <v>600</v>
      </c>
      <c r="C34" s="776" t="s">
        <v>115</v>
      </c>
      <c r="D34" s="403">
        <f t="shared" si="2"/>
        <v>0.16908000000000001</v>
      </c>
      <c r="E34" s="403"/>
      <c r="F34" s="781">
        <v>0.16908000000000001</v>
      </c>
      <c r="G34" s="389" t="s">
        <v>25</v>
      </c>
      <c r="H34" s="786" t="s">
        <v>29</v>
      </c>
      <c r="I34" s="390" t="s">
        <v>573</v>
      </c>
      <c r="J34" s="400" t="s">
        <v>58</v>
      </c>
      <c r="K34" s="400" t="s">
        <v>513</v>
      </c>
      <c r="L34" s="401" t="s">
        <v>679</v>
      </c>
      <c r="M34" s="392"/>
      <c r="N34" s="393" t="s">
        <v>122</v>
      </c>
      <c r="O34" s="393"/>
      <c r="P34" s="392"/>
      <c r="Q34" s="393"/>
      <c r="R34" s="401"/>
      <c r="S34" s="392">
        <v>20</v>
      </c>
      <c r="T34" s="392"/>
      <c r="V34" s="5" t="str">
        <f t="shared" si="0"/>
        <v>2020</v>
      </c>
    </row>
    <row r="35" spans="1:22" s="5" customFormat="1" ht="39.75" customHeight="1">
      <c r="A35" s="385" t="s">
        <v>106</v>
      </c>
      <c r="B35" s="775" t="s">
        <v>601</v>
      </c>
      <c r="C35" s="776" t="s">
        <v>115</v>
      </c>
      <c r="D35" s="403">
        <f t="shared" si="2"/>
        <v>0.13514799999999999</v>
      </c>
      <c r="E35" s="403"/>
      <c r="F35" s="781">
        <v>0.13514799999999999</v>
      </c>
      <c r="G35" s="389" t="s">
        <v>25</v>
      </c>
      <c r="H35" s="786" t="s">
        <v>29</v>
      </c>
      <c r="I35" s="390" t="s">
        <v>574</v>
      </c>
      <c r="J35" s="400" t="s">
        <v>58</v>
      </c>
      <c r="K35" s="400" t="s">
        <v>513</v>
      </c>
      <c r="L35" s="401" t="s">
        <v>680</v>
      </c>
      <c r="M35" s="392"/>
      <c r="N35" s="393" t="s">
        <v>122</v>
      </c>
      <c r="O35" s="393"/>
      <c r="P35" s="392"/>
      <c r="Q35" s="393"/>
      <c r="R35" s="401"/>
      <c r="S35" s="392">
        <v>20</v>
      </c>
      <c r="T35" s="392"/>
      <c r="V35" s="5" t="str">
        <f t="shared" si="0"/>
        <v>2020</v>
      </c>
    </row>
    <row r="36" spans="1:22" s="5" customFormat="1" ht="48" customHeight="1">
      <c r="A36" s="385" t="s">
        <v>106</v>
      </c>
      <c r="B36" s="775" t="s">
        <v>602</v>
      </c>
      <c r="C36" s="776" t="s">
        <v>115</v>
      </c>
      <c r="D36" s="403">
        <f t="shared" si="2"/>
        <v>4.6280000000000002E-2</v>
      </c>
      <c r="E36" s="403"/>
      <c r="F36" s="781">
        <v>4.6280000000000002E-2</v>
      </c>
      <c r="G36" s="389" t="s">
        <v>25</v>
      </c>
      <c r="H36" s="786" t="s">
        <v>29</v>
      </c>
      <c r="I36" s="390" t="s">
        <v>575</v>
      </c>
      <c r="J36" s="400" t="s">
        <v>58</v>
      </c>
      <c r="K36" s="400" t="s">
        <v>513</v>
      </c>
      <c r="L36" s="401" t="s">
        <v>681</v>
      </c>
      <c r="M36" s="392"/>
      <c r="N36" s="393" t="s">
        <v>122</v>
      </c>
      <c r="O36" s="393"/>
      <c r="P36" s="392"/>
      <c r="Q36" s="393"/>
      <c r="R36" s="401"/>
      <c r="S36" s="392">
        <v>20</v>
      </c>
      <c r="T36" s="392"/>
      <c r="V36" s="5" t="str">
        <f t="shared" si="0"/>
        <v>2020</v>
      </c>
    </row>
    <row r="37" spans="1:22" s="5" customFormat="1" ht="45" customHeight="1">
      <c r="A37" s="385" t="s">
        <v>106</v>
      </c>
      <c r="B37" s="775" t="s">
        <v>603</v>
      </c>
      <c r="C37" s="776" t="s">
        <v>115</v>
      </c>
      <c r="D37" s="403">
        <f t="shared" si="2"/>
        <v>0.12257999999999999</v>
      </c>
      <c r="E37" s="403"/>
      <c r="F37" s="781">
        <v>0.12257999999999999</v>
      </c>
      <c r="G37" s="389" t="s">
        <v>25</v>
      </c>
      <c r="H37" s="786" t="s">
        <v>29</v>
      </c>
      <c r="I37" s="390" t="s">
        <v>412</v>
      </c>
      <c r="J37" s="400" t="s">
        <v>58</v>
      </c>
      <c r="K37" s="400" t="s">
        <v>513</v>
      </c>
      <c r="L37" s="401" t="s">
        <v>682</v>
      </c>
      <c r="M37" s="392"/>
      <c r="N37" s="393" t="s">
        <v>122</v>
      </c>
      <c r="O37" s="393"/>
      <c r="P37" s="392"/>
      <c r="Q37" s="393"/>
      <c r="R37" s="401"/>
      <c r="S37" s="392">
        <v>20</v>
      </c>
      <c r="T37" s="392"/>
      <c r="V37" s="5" t="str">
        <f t="shared" si="0"/>
        <v>2020</v>
      </c>
    </row>
    <row r="38" spans="1:22" s="5" customFormat="1" ht="33" customHeight="1">
      <c r="A38" s="385" t="s">
        <v>106</v>
      </c>
      <c r="B38" s="775" t="s">
        <v>604</v>
      </c>
      <c r="C38" s="776" t="s">
        <v>115</v>
      </c>
      <c r="D38" s="403">
        <f t="shared" si="2"/>
        <v>7.2179999999999994E-2</v>
      </c>
      <c r="E38" s="403"/>
      <c r="F38" s="781">
        <v>7.2179999999999994E-2</v>
      </c>
      <c r="G38" s="389" t="s">
        <v>25</v>
      </c>
      <c r="H38" s="786" t="s">
        <v>29</v>
      </c>
      <c r="I38" s="390" t="s">
        <v>576</v>
      </c>
      <c r="J38" s="400" t="s">
        <v>58</v>
      </c>
      <c r="K38" s="400" t="s">
        <v>513</v>
      </c>
      <c r="L38" s="401" t="s">
        <v>683</v>
      </c>
      <c r="M38" s="392"/>
      <c r="N38" s="393" t="s">
        <v>122</v>
      </c>
      <c r="O38" s="393"/>
      <c r="P38" s="392"/>
      <c r="Q38" s="393"/>
      <c r="R38" s="401"/>
      <c r="S38" s="392">
        <v>20</v>
      </c>
      <c r="T38" s="392"/>
      <c r="V38" s="5" t="str">
        <f t="shared" si="0"/>
        <v>2020</v>
      </c>
    </row>
    <row r="39" spans="1:22" s="5" customFormat="1" ht="24" customHeight="1">
      <c r="A39" s="385" t="s">
        <v>106</v>
      </c>
      <c r="B39" s="775" t="s">
        <v>605</v>
      </c>
      <c r="C39" s="776" t="s">
        <v>115</v>
      </c>
      <c r="D39" s="403">
        <f t="shared" si="2"/>
        <v>5.5050000000000002E-2</v>
      </c>
      <c r="E39" s="403"/>
      <c r="F39" s="781">
        <v>5.5050000000000002E-2</v>
      </c>
      <c r="G39" s="389" t="s">
        <v>25</v>
      </c>
      <c r="H39" s="786" t="s">
        <v>29</v>
      </c>
      <c r="I39" s="390" t="s">
        <v>406</v>
      </c>
      <c r="J39" s="400" t="s">
        <v>58</v>
      </c>
      <c r="K39" s="400" t="s">
        <v>513</v>
      </c>
      <c r="L39" s="401" t="s">
        <v>684</v>
      </c>
      <c r="M39" s="392"/>
      <c r="N39" s="393" t="s">
        <v>122</v>
      </c>
      <c r="O39" s="393"/>
      <c r="P39" s="392"/>
      <c r="Q39" s="393"/>
      <c r="R39" s="401"/>
      <c r="S39" s="392">
        <v>20</v>
      </c>
      <c r="T39" s="392"/>
      <c r="V39" s="5" t="str">
        <f t="shared" si="0"/>
        <v>2020</v>
      </c>
    </row>
    <row r="40" spans="1:22" s="5" customFormat="1" ht="24" customHeight="1">
      <c r="A40" s="385" t="s">
        <v>106</v>
      </c>
      <c r="B40" s="775" t="s">
        <v>606</v>
      </c>
      <c r="C40" s="776" t="s">
        <v>115</v>
      </c>
      <c r="D40" s="403">
        <f t="shared" si="2"/>
        <v>0.16660899999999998</v>
      </c>
      <c r="E40" s="403"/>
      <c r="F40" s="781">
        <v>0.16660899999999998</v>
      </c>
      <c r="G40" s="389" t="s">
        <v>25</v>
      </c>
      <c r="H40" s="786" t="s">
        <v>29</v>
      </c>
      <c r="I40" s="390" t="s">
        <v>577</v>
      </c>
      <c r="J40" s="400" t="s">
        <v>58</v>
      </c>
      <c r="K40" s="400" t="s">
        <v>513</v>
      </c>
      <c r="L40" s="401" t="s">
        <v>685</v>
      </c>
      <c r="M40" s="392"/>
      <c r="N40" s="393" t="s">
        <v>122</v>
      </c>
      <c r="O40" s="393"/>
      <c r="P40" s="392"/>
      <c r="Q40" s="393"/>
      <c r="R40" s="401"/>
      <c r="S40" s="392">
        <v>20</v>
      </c>
      <c r="T40" s="392"/>
      <c r="V40" s="5" t="str">
        <f t="shared" si="0"/>
        <v>2020</v>
      </c>
    </row>
    <row r="41" spans="1:22" s="5" customFormat="1" ht="24" customHeight="1">
      <c r="A41" s="385" t="s">
        <v>106</v>
      </c>
      <c r="B41" s="775" t="s">
        <v>607</v>
      </c>
      <c r="C41" s="776" t="s">
        <v>115</v>
      </c>
      <c r="D41" s="403">
        <f t="shared" si="2"/>
        <v>0.14765</v>
      </c>
      <c r="E41" s="403"/>
      <c r="F41" s="781">
        <v>0.14765</v>
      </c>
      <c r="G41" s="389" t="s">
        <v>25</v>
      </c>
      <c r="H41" s="786" t="s">
        <v>29</v>
      </c>
      <c r="I41" s="390" t="s">
        <v>578</v>
      </c>
      <c r="J41" s="400" t="s">
        <v>58</v>
      </c>
      <c r="K41" s="400" t="s">
        <v>513</v>
      </c>
      <c r="L41" s="401" t="s">
        <v>686</v>
      </c>
      <c r="M41" s="392"/>
      <c r="N41" s="393" t="s">
        <v>122</v>
      </c>
      <c r="O41" s="393"/>
      <c r="P41" s="392"/>
      <c r="Q41" s="393"/>
      <c r="R41" s="401"/>
      <c r="S41" s="392">
        <v>20</v>
      </c>
      <c r="T41" s="392"/>
      <c r="V41" s="5" t="str">
        <f t="shared" si="0"/>
        <v>2020</v>
      </c>
    </row>
    <row r="42" spans="1:22" s="5" customFormat="1" ht="24" customHeight="1">
      <c r="A42" s="385" t="s">
        <v>106</v>
      </c>
      <c r="B42" s="775" t="s">
        <v>608</v>
      </c>
      <c r="C42" s="776" t="s">
        <v>115</v>
      </c>
      <c r="D42" s="403">
        <f t="shared" si="2"/>
        <v>9.6509999999999999E-2</v>
      </c>
      <c r="E42" s="403"/>
      <c r="F42" s="781">
        <v>9.6509999999999999E-2</v>
      </c>
      <c r="G42" s="389" t="s">
        <v>25</v>
      </c>
      <c r="H42" s="786" t="s">
        <v>29</v>
      </c>
      <c r="I42" s="390" t="s">
        <v>579</v>
      </c>
      <c r="J42" s="400" t="s">
        <v>58</v>
      </c>
      <c r="K42" s="400" t="s">
        <v>513</v>
      </c>
      <c r="L42" s="401" t="s">
        <v>687</v>
      </c>
      <c r="M42" s="392"/>
      <c r="N42" s="393" t="s">
        <v>122</v>
      </c>
      <c r="O42" s="393"/>
      <c r="P42" s="392"/>
      <c r="Q42" s="393"/>
      <c r="R42" s="401"/>
      <c r="S42" s="392">
        <v>20</v>
      </c>
      <c r="T42" s="392"/>
      <c r="V42" s="5" t="str">
        <f t="shared" si="0"/>
        <v>2020</v>
      </c>
    </row>
    <row r="43" spans="1:22" s="5" customFormat="1" ht="31.5" customHeight="1">
      <c r="A43" s="385" t="s">
        <v>106</v>
      </c>
      <c r="B43" s="775" t="s">
        <v>616</v>
      </c>
      <c r="C43" s="776" t="s">
        <v>115</v>
      </c>
      <c r="D43" s="403">
        <f t="shared" si="2"/>
        <v>3.8649999999999997E-2</v>
      </c>
      <c r="E43" s="403"/>
      <c r="F43" s="781">
        <v>3.8649999999999997E-2</v>
      </c>
      <c r="G43" s="389" t="s">
        <v>25</v>
      </c>
      <c r="H43" s="786" t="s">
        <v>29</v>
      </c>
      <c r="I43" s="390" t="s">
        <v>580</v>
      </c>
      <c r="J43" s="400" t="s">
        <v>58</v>
      </c>
      <c r="K43" s="400" t="s">
        <v>513</v>
      </c>
      <c r="L43" s="401" t="s">
        <v>688</v>
      </c>
      <c r="M43" s="392"/>
      <c r="N43" s="393" t="s">
        <v>122</v>
      </c>
      <c r="O43" s="393"/>
      <c r="P43" s="392"/>
      <c r="Q43" s="393"/>
      <c r="R43" s="401"/>
      <c r="S43" s="392">
        <v>20</v>
      </c>
      <c r="T43" s="392"/>
      <c r="V43" s="5" t="str">
        <f t="shared" si="0"/>
        <v>2020</v>
      </c>
    </row>
    <row r="44" spans="1:22" s="5" customFormat="1" ht="54" customHeight="1">
      <c r="A44" s="385" t="s">
        <v>106</v>
      </c>
      <c r="B44" s="775" t="s">
        <v>617</v>
      </c>
      <c r="C44" s="776" t="s">
        <v>115</v>
      </c>
      <c r="D44" s="403">
        <f t="shared" si="2"/>
        <v>0.10300999999999999</v>
      </c>
      <c r="E44" s="403"/>
      <c r="F44" s="781">
        <v>0.10300999999999999</v>
      </c>
      <c r="G44" s="389" t="s">
        <v>25</v>
      </c>
      <c r="H44" s="786" t="s">
        <v>29</v>
      </c>
      <c r="I44" s="390" t="s">
        <v>412</v>
      </c>
      <c r="J44" s="400" t="s">
        <v>58</v>
      </c>
      <c r="K44" s="400" t="s">
        <v>513</v>
      </c>
      <c r="L44" s="401" t="s">
        <v>689</v>
      </c>
      <c r="M44" s="392"/>
      <c r="N44" s="393" t="s">
        <v>122</v>
      </c>
      <c r="O44" s="393"/>
      <c r="P44" s="392"/>
      <c r="Q44" s="393"/>
      <c r="R44" s="401"/>
      <c r="S44" s="392">
        <v>20</v>
      </c>
      <c r="T44" s="392"/>
      <c r="V44" s="5" t="str">
        <f t="shared" si="0"/>
        <v>2020</v>
      </c>
    </row>
    <row r="45" spans="1:22" s="5" customFormat="1" ht="24" customHeight="1">
      <c r="A45" s="385" t="s">
        <v>106</v>
      </c>
      <c r="B45" s="775" t="s">
        <v>618</v>
      </c>
      <c r="C45" s="776" t="s">
        <v>115</v>
      </c>
      <c r="D45" s="403">
        <f t="shared" si="2"/>
        <v>4.0802999999999999E-2</v>
      </c>
      <c r="E45" s="403"/>
      <c r="F45" s="781">
        <v>4.0802999999999999E-2</v>
      </c>
      <c r="G45" s="389" t="s">
        <v>25</v>
      </c>
      <c r="H45" s="786" t="s">
        <v>29</v>
      </c>
      <c r="I45" s="390" t="s">
        <v>54</v>
      </c>
      <c r="J45" s="400" t="s">
        <v>58</v>
      </c>
      <c r="K45" s="400" t="s">
        <v>584</v>
      </c>
      <c r="L45" s="401" t="s">
        <v>690</v>
      </c>
      <c r="M45" s="392"/>
      <c r="N45" s="393" t="s">
        <v>122</v>
      </c>
      <c r="O45" s="393"/>
      <c r="P45" s="392"/>
      <c r="Q45" s="393"/>
      <c r="R45" s="401"/>
      <c r="S45" s="392">
        <v>20</v>
      </c>
      <c r="T45" s="392"/>
      <c r="V45" s="5" t="str">
        <f t="shared" si="0"/>
        <v>2020</v>
      </c>
    </row>
    <row r="46" spans="1:22" s="5" customFormat="1" ht="24" customHeight="1">
      <c r="A46" s="385" t="s">
        <v>106</v>
      </c>
      <c r="B46" s="775" t="s">
        <v>620</v>
      </c>
      <c r="C46" s="776" t="s">
        <v>115</v>
      </c>
      <c r="D46" s="403">
        <f t="shared" si="2"/>
        <v>3.9886000000000005E-2</v>
      </c>
      <c r="E46" s="403"/>
      <c r="F46" s="781">
        <v>3.9886000000000005E-2</v>
      </c>
      <c r="G46" s="389" t="s">
        <v>25</v>
      </c>
      <c r="H46" s="786" t="s">
        <v>29</v>
      </c>
      <c r="I46" s="390" t="s">
        <v>581</v>
      </c>
      <c r="J46" s="400" t="s">
        <v>58</v>
      </c>
      <c r="K46" s="400" t="s">
        <v>584</v>
      </c>
      <c r="L46" s="401" t="s">
        <v>691</v>
      </c>
      <c r="M46" s="392"/>
      <c r="N46" s="393" t="s">
        <v>122</v>
      </c>
      <c r="O46" s="393"/>
      <c r="P46" s="392"/>
      <c r="Q46" s="393"/>
      <c r="R46" s="401"/>
      <c r="S46" s="392">
        <v>20</v>
      </c>
      <c r="T46" s="392"/>
      <c r="V46" s="5" t="str">
        <f t="shared" si="0"/>
        <v>2020</v>
      </c>
    </row>
    <row r="47" spans="1:22" s="5" customFormat="1" ht="36" customHeight="1">
      <c r="A47" s="385" t="s">
        <v>106</v>
      </c>
      <c r="B47" s="775" t="s">
        <v>621</v>
      </c>
      <c r="C47" s="776" t="s">
        <v>115</v>
      </c>
      <c r="D47" s="403">
        <f t="shared" si="2"/>
        <v>9.1273999999999994E-2</v>
      </c>
      <c r="E47" s="403"/>
      <c r="F47" s="781">
        <v>9.1273999999999994E-2</v>
      </c>
      <c r="G47" s="389" t="s">
        <v>25</v>
      </c>
      <c r="H47" s="786" t="s">
        <v>29</v>
      </c>
      <c r="I47" s="390" t="s">
        <v>582</v>
      </c>
      <c r="J47" s="400" t="s">
        <v>58</v>
      </c>
      <c r="K47" s="400" t="s">
        <v>585</v>
      </c>
      <c r="L47" s="401" t="s">
        <v>692</v>
      </c>
      <c r="M47" s="392"/>
      <c r="N47" s="393" t="s">
        <v>122</v>
      </c>
      <c r="O47" s="393"/>
      <c r="P47" s="392"/>
      <c r="Q47" s="393"/>
      <c r="R47" s="401"/>
      <c r="S47" s="392">
        <v>20</v>
      </c>
      <c r="T47" s="392"/>
      <c r="V47" s="5" t="str">
        <f t="shared" si="0"/>
        <v>2020</v>
      </c>
    </row>
    <row r="48" spans="1:22" s="5" customFormat="1" ht="36" customHeight="1">
      <c r="A48" s="385" t="s">
        <v>106</v>
      </c>
      <c r="B48" s="775" t="s">
        <v>622</v>
      </c>
      <c r="C48" s="776" t="s">
        <v>115</v>
      </c>
      <c r="D48" s="403">
        <f t="shared" si="2"/>
        <v>0.126</v>
      </c>
      <c r="E48" s="403"/>
      <c r="F48" s="781">
        <v>0.126</v>
      </c>
      <c r="G48" s="389" t="s">
        <v>25</v>
      </c>
      <c r="H48" s="786" t="s">
        <v>29</v>
      </c>
      <c r="I48" s="390" t="s">
        <v>583</v>
      </c>
      <c r="J48" s="400" t="s">
        <v>58</v>
      </c>
      <c r="K48" s="400" t="s">
        <v>585</v>
      </c>
      <c r="L48" s="401" t="s">
        <v>693</v>
      </c>
      <c r="M48" s="392"/>
      <c r="N48" s="393" t="s">
        <v>122</v>
      </c>
      <c r="O48" s="393"/>
      <c r="P48" s="392"/>
      <c r="Q48" s="393"/>
      <c r="R48" s="401"/>
      <c r="S48" s="392">
        <v>20</v>
      </c>
      <c r="T48" s="392"/>
      <c r="V48" s="5" t="str">
        <f t="shared" si="0"/>
        <v>2020</v>
      </c>
    </row>
    <row r="49" spans="1:22" s="5" customFormat="1" ht="36" customHeight="1">
      <c r="A49" s="385" t="s">
        <v>106</v>
      </c>
      <c r="B49" s="777" t="s">
        <v>611</v>
      </c>
      <c r="C49" s="776" t="s">
        <v>115</v>
      </c>
      <c r="D49" s="432">
        <f>E49+F49</f>
        <v>1.1399999999999999</v>
      </c>
      <c r="E49" s="396">
        <v>0.97</v>
      </c>
      <c r="F49" s="782">
        <v>0.17</v>
      </c>
      <c r="G49" s="389" t="s">
        <v>25</v>
      </c>
      <c r="H49" s="786" t="s">
        <v>28</v>
      </c>
      <c r="I49" s="453" t="s">
        <v>590</v>
      </c>
      <c r="J49" s="400" t="s">
        <v>58</v>
      </c>
      <c r="K49" s="400" t="s">
        <v>513</v>
      </c>
      <c r="L49" s="401" t="s">
        <v>694</v>
      </c>
      <c r="M49" s="392"/>
      <c r="N49" s="393" t="s">
        <v>122</v>
      </c>
      <c r="O49" s="393"/>
      <c r="P49" s="392"/>
      <c r="Q49" s="393"/>
      <c r="R49" s="401"/>
      <c r="S49" s="392">
        <v>20</v>
      </c>
      <c r="T49" s="392"/>
      <c r="V49" s="5" t="str">
        <f t="shared" si="0"/>
        <v>2020</v>
      </c>
    </row>
    <row r="50" spans="1:22" s="5" customFormat="1" ht="36" customHeight="1">
      <c r="A50" s="385" t="s">
        <v>106</v>
      </c>
      <c r="B50" s="777" t="s">
        <v>609</v>
      </c>
      <c r="C50" s="776" t="s">
        <v>115</v>
      </c>
      <c r="D50" s="432">
        <f t="shared" ref="D50:D61" si="3">E50+F50</f>
        <v>1.1399999999999999</v>
      </c>
      <c r="E50" s="396">
        <v>0.97</v>
      </c>
      <c r="F50" s="782">
        <v>0.17</v>
      </c>
      <c r="G50" s="389" t="s">
        <v>25</v>
      </c>
      <c r="H50" s="786" t="s">
        <v>28</v>
      </c>
      <c r="I50" s="453" t="s">
        <v>591</v>
      </c>
      <c r="J50" s="400" t="s">
        <v>58</v>
      </c>
      <c r="K50" s="400" t="s">
        <v>513</v>
      </c>
      <c r="L50" s="401" t="s">
        <v>695</v>
      </c>
      <c r="M50" s="392"/>
      <c r="N50" s="393" t="s">
        <v>122</v>
      </c>
      <c r="O50" s="393"/>
      <c r="P50" s="392"/>
      <c r="Q50" s="393"/>
      <c r="R50" s="401"/>
      <c r="S50" s="392">
        <v>20</v>
      </c>
      <c r="T50" s="392"/>
      <c r="V50" s="5" t="str">
        <f t="shared" si="0"/>
        <v>2020</v>
      </c>
    </row>
    <row r="51" spans="1:22" s="5" customFormat="1" ht="36" customHeight="1">
      <c r="A51" s="385" t="s">
        <v>106</v>
      </c>
      <c r="B51" s="777" t="s">
        <v>610</v>
      </c>
      <c r="C51" s="776" t="s">
        <v>115</v>
      </c>
      <c r="D51" s="432">
        <f t="shared" si="3"/>
        <v>1.3299999999999998</v>
      </c>
      <c r="E51" s="396">
        <v>1.1299999999999999</v>
      </c>
      <c r="F51" s="782">
        <v>0.2</v>
      </c>
      <c r="G51" s="389" t="s">
        <v>25</v>
      </c>
      <c r="H51" s="786" t="s">
        <v>28</v>
      </c>
      <c r="I51" s="453" t="s">
        <v>447</v>
      </c>
      <c r="J51" s="400" t="s">
        <v>58</v>
      </c>
      <c r="K51" s="400" t="s">
        <v>513</v>
      </c>
      <c r="L51" s="401" t="s">
        <v>696</v>
      </c>
      <c r="M51" s="392"/>
      <c r="N51" s="393" t="s">
        <v>122</v>
      </c>
      <c r="O51" s="393"/>
      <c r="P51" s="392"/>
      <c r="Q51" s="393"/>
      <c r="R51" s="401"/>
      <c r="S51" s="392">
        <v>20</v>
      </c>
      <c r="T51" s="392"/>
      <c r="V51" s="5" t="str">
        <f t="shared" si="0"/>
        <v>2020</v>
      </c>
    </row>
    <row r="52" spans="1:22" s="5" customFormat="1" ht="24" customHeight="1">
      <c r="A52" s="385" t="s">
        <v>106</v>
      </c>
      <c r="B52" s="778" t="s">
        <v>612</v>
      </c>
      <c r="C52" s="776" t="s">
        <v>115</v>
      </c>
      <c r="D52" s="432">
        <f t="shared" si="3"/>
        <v>7.827</v>
      </c>
      <c r="E52" s="403"/>
      <c r="F52" s="783">
        <v>7.827</v>
      </c>
      <c r="G52" s="389" t="s">
        <v>25</v>
      </c>
      <c r="H52" s="786" t="s">
        <v>45</v>
      </c>
      <c r="I52" s="456" t="s">
        <v>529</v>
      </c>
      <c r="J52" s="400" t="s">
        <v>58</v>
      </c>
      <c r="K52" s="400" t="s">
        <v>513</v>
      </c>
      <c r="L52" s="454" t="s">
        <v>697</v>
      </c>
      <c r="M52" s="392"/>
      <c r="N52" s="393" t="s">
        <v>122</v>
      </c>
      <c r="O52" s="393"/>
      <c r="P52" s="392"/>
      <c r="Q52" s="393"/>
      <c r="R52" s="401"/>
      <c r="S52" s="392">
        <v>20</v>
      </c>
      <c r="T52" s="392"/>
      <c r="V52" s="5" t="str">
        <f t="shared" si="0"/>
        <v>2020</v>
      </c>
    </row>
    <row r="53" spans="1:22" s="5" customFormat="1" ht="24" customHeight="1">
      <c r="A53" s="385" t="s">
        <v>106</v>
      </c>
      <c r="B53" s="778" t="s">
        <v>613</v>
      </c>
      <c r="C53" s="776" t="s">
        <v>115</v>
      </c>
      <c r="D53" s="432">
        <f t="shared" si="3"/>
        <v>4.6319999999999997</v>
      </c>
      <c r="E53" s="403"/>
      <c r="F53" s="783">
        <v>4.6319999999999997</v>
      </c>
      <c r="G53" s="389" t="s">
        <v>25</v>
      </c>
      <c r="H53" s="786" t="s">
        <v>45</v>
      </c>
      <c r="I53" s="456" t="s">
        <v>529</v>
      </c>
      <c r="J53" s="400" t="s">
        <v>58</v>
      </c>
      <c r="K53" s="400" t="s">
        <v>513</v>
      </c>
      <c r="L53" s="454" t="s">
        <v>698</v>
      </c>
      <c r="M53" s="392"/>
      <c r="N53" s="393" t="s">
        <v>122</v>
      </c>
      <c r="O53" s="393"/>
      <c r="P53" s="392"/>
      <c r="Q53" s="393"/>
      <c r="R53" s="401"/>
      <c r="S53" s="392">
        <v>20</v>
      </c>
      <c r="T53" s="392"/>
      <c r="V53" s="5" t="str">
        <f t="shared" si="0"/>
        <v>2020</v>
      </c>
    </row>
    <row r="54" spans="1:22" s="5" customFormat="1" ht="24" customHeight="1">
      <c r="A54" s="385" t="s">
        <v>106</v>
      </c>
      <c r="B54" s="779" t="s">
        <v>623</v>
      </c>
      <c r="C54" s="776" t="s">
        <v>115</v>
      </c>
      <c r="D54" s="432">
        <f t="shared" si="3"/>
        <v>4.8</v>
      </c>
      <c r="E54" s="403"/>
      <c r="F54" s="783">
        <v>4.8</v>
      </c>
      <c r="G54" s="389" t="s">
        <v>25</v>
      </c>
      <c r="H54" s="786" t="s">
        <v>45</v>
      </c>
      <c r="I54" s="456" t="s">
        <v>529</v>
      </c>
      <c r="J54" s="400" t="s">
        <v>58</v>
      </c>
      <c r="K54" s="400" t="s">
        <v>513</v>
      </c>
      <c r="L54" s="454" t="s">
        <v>699</v>
      </c>
      <c r="M54" s="392"/>
      <c r="N54" s="393" t="s">
        <v>122</v>
      </c>
      <c r="O54" s="393"/>
      <c r="P54" s="392"/>
      <c r="Q54" s="393"/>
      <c r="R54" s="401"/>
      <c r="S54" s="392">
        <v>20</v>
      </c>
      <c r="T54" s="392"/>
      <c r="V54" s="5" t="str">
        <f t="shared" si="0"/>
        <v>2020</v>
      </c>
    </row>
    <row r="55" spans="1:22" s="5" customFormat="1" ht="24" customHeight="1">
      <c r="A55" s="385" t="s">
        <v>106</v>
      </c>
      <c r="B55" s="778" t="s">
        <v>614</v>
      </c>
      <c r="C55" s="776" t="s">
        <v>115</v>
      </c>
      <c r="D55" s="432">
        <f t="shared" si="3"/>
        <v>8.7439999999999998</v>
      </c>
      <c r="E55" s="403"/>
      <c r="F55" s="783">
        <v>8.7439999999999998</v>
      </c>
      <c r="G55" s="389" t="s">
        <v>25</v>
      </c>
      <c r="H55" s="786" t="s">
        <v>45</v>
      </c>
      <c r="I55" s="456" t="s">
        <v>529</v>
      </c>
      <c r="J55" s="400" t="s">
        <v>58</v>
      </c>
      <c r="K55" s="400" t="s">
        <v>513</v>
      </c>
      <c r="L55" s="454" t="s">
        <v>700</v>
      </c>
      <c r="M55" s="392"/>
      <c r="N55" s="393" t="s">
        <v>122</v>
      </c>
      <c r="O55" s="393"/>
      <c r="P55" s="392"/>
      <c r="Q55" s="393"/>
      <c r="R55" s="401"/>
      <c r="S55" s="392">
        <v>20</v>
      </c>
      <c r="T55" s="392"/>
      <c r="V55" s="5" t="str">
        <f t="shared" si="0"/>
        <v>2020</v>
      </c>
    </row>
    <row r="56" spans="1:22" s="5" customFormat="1" ht="24" customHeight="1">
      <c r="A56" s="385" t="s">
        <v>106</v>
      </c>
      <c r="B56" s="778" t="s">
        <v>615</v>
      </c>
      <c r="C56" s="776" t="s">
        <v>115</v>
      </c>
      <c r="D56" s="432">
        <f t="shared" si="3"/>
        <v>7.952</v>
      </c>
      <c r="E56" s="403"/>
      <c r="F56" s="783">
        <v>7.952</v>
      </c>
      <c r="G56" s="389" t="s">
        <v>25</v>
      </c>
      <c r="H56" s="786" t="s">
        <v>45</v>
      </c>
      <c r="I56" s="456" t="s">
        <v>529</v>
      </c>
      <c r="J56" s="400" t="s">
        <v>58</v>
      </c>
      <c r="K56" s="400" t="s">
        <v>513</v>
      </c>
      <c r="L56" s="454" t="s">
        <v>701</v>
      </c>
      <c r="M56" s="392"/>
      <c r="N56" s="393" t="s">
        <v>122</v>
      </c>
      <c r="O56" s="393"/>
      <c r="P56" s="392"/>
      <c r="Q56" s="393"/>
      <c r="R56" s="401"/>
      <c r="S56" s="392">
        <v>20</v>
      </c>
      <c r="T56" s="392"/>
      <c r="V56" s="5" t="str">
        <f t="shared" si="0"/>
        <v>2020</v>
      </c>
    </row>
    <row r="57" spans="1:22" s="5" customFormat="1" ht="44.1" customHeight="1">
      <c r="A57" s="385" t="s">
        <v>106</v>
      </c>
      <c r="B57" s="778" t="s">
        <v>624</v>
      </c>
      <c r="C57" s="776" t="s">
        <v>115</v>
      </c>
      <c r="D57" s="432">
        <f t="shared" si="3"/>
        <v>3</v>
      </c>
      <c r="E57" s="403"/>
      <c r="F57" s="783">
        <v>3</v>
      </c>
      <c r="G57" s="389" t="s">
        <v>25</v>
      </c>
      <c r="H57" s="786" t="s">
        <v>45</v>
      </c>
      <c r="I57" s="456" t="s">
        <v>529</v>
      </c>
      <c r="J57" s="400" t="s">
        <v>58</v>
      </c>
      <c r="K57" s="400" t="s">
        <v>513</v>
      </c>
      <c r="L57" s="454" t="s">
        <v>702</v>
      </c>
      <c r="M57" s="392"/>
      <c r="N57" s="393" t="s">
        <v>122</v>
      </c>
      <c r="O57" s="393"/>
      <c r="P57" s="392"/>
      <c r="Q57" s="393"/>
      <c r="R57" s="401"/>
      <c r="S57" s="392">
        <v>20</v>
      </c>
      <c r="T57" s="392"/>
      <c r="V57" s="5" t="str">
        <f t="shared" si="0"/>
        <v>2020</v>
      </c>
    </row>
    <row r="58" spans="1:22" s="5" customFormat="1" ht="44.1" customHeight="1">
      <c r="A58" s="385" t="s">
        <v>106</v>
      </c>
      <c r="B58" s="778" t="s">
        <v>625</v>
      </c>
      <c r="C58" s="776" t="s">
        <v>115</v>
      </c>
      <c r="D58" s="432">
        <f t="shared" si="3"/>
        <v>2</v>
      </c>
      <c r="E58" s="403"/>
      <c r="F58" s="783">
        <v>2</v>
      </c>
      <c r="G58" s="389" t="s">
        <v>25</v>
      </c>
      <c r="H58" s="786" t="s">
        <v>45</v>
      </c>
      <c r="I58" s="456" t="s">
        <v>529</v>
      </c>
      <c r="J58" s="400" t="s">
        <v>58</v>
      </c>
      <c r="K58" s="400" t="s">
        <v>513</v>
      </c>
      <c r="L58" s="454" t="s">
        <v>703</v>
      </c>
      <c r="M58" s="392"/>
      <c r="N58" s="393" t="s">
        <v>122</v>
      </c>
      <c r="O58" s="393"/>
      <c r="P58" s="392"/>
      <c r="Q58" s="393"/>
      <c r="R58" s="401"/>
      <c r="S58" s="392">
        <v>20</v>
      </c>
      <c r="T58" s="392"/>
      <c r="V58" s="5" t="str">
        <f t="shared" si="0"/>
        <v>2020</v>
      </c>
    </row>
    <row r="59" spans="1:22" s="5" customFormat="1" ht="24" customHeight="1">
      <c r="A59" s="385" t="s">
        <v>106</v>
      </c>
      <c r="B59" s="778" t="s">
        <v>626</v>
      </c>
      <c r="C59" s="776" t="s">
        <v>115</v>
      </c>
      <c r="D59" s="432">
        <f t="shared" si="3"/>
        <v>2.8</v>
      </c>
      <c r="E59" s="403"/>
      <c r="F59" s="784">
        <v>2.8</v>
      </c>
      <c r="G59" s="389" t="s">
        <v>25</v>
      </c>
      <c r="H59" s="786" t="s">
        <v>45</v>
      </c>
      <c r="I59" s="456" t="s">
        <v>529</v>
      </c>
      <c r="J59" s="400" t="s">
        <v>58</v>
      </c>
      <c r="K59" s="400" t="s">
        <v>513</v>
      </c>
      <c r="L59" s="454" t="s">
        <v>704</v>
      </c>
      <c r="M59" s="392"/>
      <c r="N59" s="393" t="s">
        <v>122</v>
      </c>
      <c r="O59" s="393"/>
      <c r="P59" s="392"/>
      <c r="Q59" s="393"/>
      <c r="R59" s="401"/>
      <c r="S59" s="392">
        <v>20</v>
      </c>
      <c r="T59" s="392"/>
      <c r="V59" s="5" t="str">
        <f t="shared" si="0"/>
        <v>2020</v>
      </c>
    </row>
    <row r="60" spans="1:22" s="5" customFormat="1" ht="44.1" customHeight="1">
      <c r="A60" s="385" t="s">
        <v>106</v>
      </c>
      <c r="B60" s="934" t="s">
        <v>667</v>
      </c>
      <c r="C60" s="776" t="s">
        <v>115</v>
      </c>
      <c r="D60" s="432">
        <f t="shared" si="3"/>
        <v>0.13730000000000001</v>
      </c>
      <c r="E60" s="403"/>
      <c r="F60" s="784">
        <v>0.13730000000000001</v>
      </c>
      <c r="G60" s="389" t="s">
        <v>25</v>
      </c>
      <c r="H60" s="786" t="s">
        <v>45</v>
      </c>
      <c r="I60" s="456" t="s">
        <v>529</v>
      </c>
      <c r="J60" s="400" t="s">
        <v>58</v>
      </c>
      <c r="K60" s="400" t="s">
        <v>513</v>
      </c>
      <c r="L60" s="459" t="s">
        <v>705</v>
      </c>
      <c r="M60" s="392"/>
      <c r="N60" s="393" t="s">
        <v>122</v>
      </c>
      <c r="O60" s="393"/>
      <c r="P60" s="392"/>
      <c r="Q60" s="393"/>
      <c r="R60" s="401"/>
      <c r="S60" s="392">
        <v>20</v>
      </c>
      <c r="T60" s="392"/>
      <c r="V60" s="5" t="str">
        <f t="shared" si="0"/>
        <v>2020</v>
      </c>
    </row>
    <row r="61" spans="1:22" s="5" customFormat="1" ht="24" customHeight="1">
      <c r="A61" s="385" t="s">
        <v>106</v>
      </c>
      <c r="B61" s="778" t="s">
        <v>630</v>
      </c>
      <c r="C61" s="776" t="s">
        <v>115</v>
      </c>
      <c r="D61" s="432">
        <f t="shared" si="3"/>
        <v>0.28000000000000003</v>
      </c>
      <c r="E61" s="403"/>
      <c r="F61" s="779">
        <v>0.28000000000000003</v>
      </c>
      <c r="G61" s="389" t="s">
        <v>25</v>
      </c>
      <c r="H61" s="786" t="s">
        <v>31</v>
      </c>
      <c r="I61" s="456" t="s">
        <v>638</v>
      </c>
      <c r="J61" s="400" t="s">
        <v>58</v>
      </c>
      <c r="K61" s="400" t="s">
        <v>513</v>
      </c>
      <c r="L61" s="419" t="s">
        <v>706</v>
      </c>
      <c r="M61" s="392"/>
      <c r="N61" s="393" t="s">
        <v>122</v>
      </c>
      <c r="O61" s="393"/>
      <c r="P61" s="392"/>
      <c r="Q61" s="393"/>
      <c r="R61" s="401"/>
      <c r="S61" s="392">
        <v>20</v>
      </c>
      <c r="T61" s="392"/>
      <c r="V61" s="5" t="str">
        <f t="shared" si="0"/>
        <v>2020</v>
      </c>
    </row>
    <row r="62" spans="1:22" s="5" customFormat="1" ht="36" customHeight="1">
      <c r="A62" s="385" t="s">
        <v>106</v>
      </c>
      <c r="B62" s="778" t="s">
        <v>809</v>
      </c>
      <c r="C62" s="776" t="s">
        <v>115</v>
      </c>
      <c r="D62" s="432">
        <f>E62+F62</f>
        <v>0.2</v>
      </c>
      <c r="E62" s="403"/>
      <c r="F62" s="784">
        <v>0.2</v>
      </c>
      <c r="G62" s="389" t="s">
        <v>25</v>
      </c>
      <c r="H62" s="786" t="s">
        <v>26</v>
      </c>
      <c r="I62" s="456" t="s">
        <v>643</v>
      </c>
      <c r="J62" s="400" t="s">
        <v>58</v>
      </c>
      <c r="K62" s="400" t="s">
        <v>513</v>
      </c>
      <c r="L62" s="454" t="s">
        <v>707</v>
      </c>
      <c r="M62" s="392"/>
      <c r="N62" s="393" t="s">
        <v>122</v>
      </c>
      <c r="O62" s="393"/>
      <c r="P62" s="392"/>
      <c r="Q62" s="393"/>
      <c r="R62" s="401"/>
      <c r="S62" s="392">
        <v>20</v>
      </c>
      <c r="T62" s="392"/>
      <c r="V62" s="5" t="str">
        <f t="shared" si="0"/>
        <v>2020</v>
      </c>
    </row>
    <row r="63" spans="1:22" s="5" customFormat="1" ht="36" customHeight="1">
      <c r="A63" s="385" t="s">
        <v>106</v>
      </c>
      <c r="B63" s="778" t="s">
        <v>810</v>
      </c>
      <c r="C63" s="776" t="s">
        <v>115</v>
      </c>
      <c r="D63" s="432">
        <f t="shared" ref="D63:D64" si="4">E63+F63</f>
        <v>0.2</v>
      </c>
      <c r="E63" s="403"/>
      <c r="F63" s="784">
        <v>0.2</v>
      </c>
      <c r="G63" s="389" t="s">
        <v>25</v>
      </c>
      <c r="H63" s="786" t="s">
        <v>26</v>
      </c>
      <c r="I63" s="456" t="s">
        <v>644</v>
      </c>
      <c r="J63" s="400" t="s">
        <v>58</v>
      </c>
      <c r="K63" s="400" t="s">
        <v>513</v>
      </c>
      <c r="L63" s="454" t="s">
        <v>654</v>
      </c>
      <c r="M63" s="392"/>
      <c r="N63" s="393" t="s">
        <v>122</v>
      </c>
      <c r="O63" s="393"/>
      <c r="P63" s="392"/>
      <c r="Q63" s="393"/>
      <c r="R63" s="401"/>
      <c r="S63" s="392">
        <v>20</v>
      </c>
      <c r="T63" s="392"/>
      <c r="V63" s="5" t="str">
        <f t="shared" si="0"/>
        <v>2020</v>
      </c>
    </row>
    <row r="64" spans="1:22" s="5" customFormat="1" ht="36" customHeight="1">
      <c r="A64" s="385" t="s">
        <v>106</v>
      </c>
      <c r="B64" s="778" t="s">
        <v>811</v>
      </c>
      <c r="C64" s="776" t="s">
        <v>115</v>
      </c>
      <c r="D64" s="432">
        <f t="shared" si="4"/>
        <v>0.2</v>
      </c>
      <c r="E64" s="403"/>
      <c r="F64" s="784">
        <v>0.2</v>
      </c>
      <c r="G64" s="389" t="s">
        <v>25</v>
      </c>
      <c r="H64" s="786" t="s">
        <v>26</v>
      </c>
      <c r="I64" s="456" t="s">
        <v>645</v>
      </c>
      <c r="J64" s="400" t="s">
        <v>58</v>
      </c>
      <c r="K64" s="400" t="s">
        <v>513</v>
      </c>
      <c r="L64" s="454" t="s">
        <v>655</v>
      </c>
      <c r="M64" s="392"/>
      <c r="N64" s="393" t="s">
        <v>122</v>
      </c>
      <c r="O64" s="393"/>
      <c r="P64" s="392"/>
      <c r="Q64" s="393"/>
      <c r="R64" s="401"/>
      <c r="S64" s="392">
        <v>20</v>
      </c>
      <c r="T64" s="392"/>
      <c r="V64" s="5" t="str">
        <f t="shared" si="0"/>
        <v>2020</v>
      </c>
    </row>
    <row r="65" spans="1:22" s="5" customFormat="1" ht="32.25" hidden="1" customHeight="1">
      <c r="A65" s="385" t="s">
        <v>106</v>
      </c>
      <c r="B65" s="460" t="s">
        <v>728</v>
      </c>
      <c r="C65" s="415" t="s">
        <v>115</v>
      </c>
      <c r="D65" s="432">
        <f>E65+F65</f>
        <v>14.456999999999999</v>
      </c>
      <c r="E65" s="461">
        <v>14.03</v>
      </c>
      <c r="F65" s="462">
        <v>0.42699999999999999</v>
      </c>
      <c r="G65" s="389" t="s">
        <v>25</v>
      </c>
      <c r="H65" s="389" t="s">
        <v>812</v>
      </c>
      <c r="I65" s="456" t="s">
        <v>529</v>
      </c>
      <c r="J65" s="400" t="s">
        <v>58</v>
      </c>
      <c r="K65" s="389" t="s">
        <v>729</v>
      </c>
      <c r="L65" s="450" t="s">
        <v>730</v>
      </c>
      <c r="M65" s="392"/>
      <c r="N65" s="393"/>
      <c r="O65" s="393"/>
      <c r="P65" s="393" t="s">
        <v>122</v>
      </c>
      <c r="Q65" s="393"/>
      <c r="R65" s="401"/>
      <c r="S65" s="392">
        <v>20</v>
      </c>
      <c r="T65" s="392"/>
      <c r="V65" s="5" t="str">
        <f t="shared" si="0"/>
        <v>2020</v>
      </c>
    </row>
    <row r="66" spans="1:22" s="5" customFormat="1" ht="51" hidden="1" customHeight="1">
      <c r="A66" s="385" t="s">
        <v>106</v>
      </c>
      <c r="B66" s="450" t="s">
        <v>597</v>
      </c>
      <c r="C66" s="415" t="s">
        <v>117</v>
      </c>
      <c r="D66" s="403">
        <f>E66+F66</f>
        <v>0.68773799999999996</v>
      </c>
      <c r="E66" s="403"/>
      <c r="F66" s="403">
        <v>0.68773799999999996</v>
      </c>
      <c r="G66" s="389" t="s">
        <v>25</v>
      </c>
      <c r="H66" s="389" t="s">
        <v>29</v>
      </c>
      <c r="I66" s="390" t="s">
        <v>570</v>
      </c>
      <c r="J66" s="400" t="s">
        <v>58</v>
      </c>
      <c r="K66" s="400" t="s">
        <v>513</v>
      </c>
      <c r="L66" s="401" t="s">
        <v>709</v>
      </c>
      <c r="M66" s="392"/>
      <c r="N66" s="393"/>
      <c r="O66" s="393"/>
      <c r="P66" s="393" t="s">
        <v>122</v>
      </c>
      <c r="Q66" s="393"/>
      <c r="R66" s="401"/>
      <c r="S66" s="392">
        <v>20</v>
      </c>
      <c r="T66" s="392"/>
      <c r="V66" s="5" t="str">
        <f t="shared" si="0"/>
        <v>2020</v>
      </c>
    </row>
    <row r="67" spans="1:22" s="5" customFormat="1" ht="55.5" hidden="1" customHeight="1">
      <c r="A67" s="385" t="s">
        <v>106</v>
      </c>
      <c r="B67" s="450" t="s">
        <v>627</v>
      </c>
      <c r="C67" s="415" t="s">
        <v>118</v>
      </c>
      <c r="D67" s="403">
        <f>E67+F67</f>
        <v>1</v>
      </c>
      <c r="E67" s="403"/>
      <c r="F67" s="403">
        <v>1</v>
      </c>
      <c r="G67" s="389" t="s">
        <v>25</v>
      </c>
      <c r="H67" s="389" t="s">
        <v>933</v>
      </c>
      <c r="I67" s="390" t="s">
        <v>529</v>
      </c>
      <c r="J67" s="400" t="s">
        <v>58</v>
      </c>
      <c r="K67" s="389" t="s">
        <v>628</v>
      </c>
      <c r="L67" s="401" t="s">
        <v>708</v>
      </c>
      <c r="M67" s="392"/>
      <c r="N67" s="393"/>
      <c r="O67" s="393"/>
      <c r="P67" s="393" t="s">
        <v>122</v>
      </c>
      <c r="Q67" s="393"/>
      <c r="R67" s="401"/>
      <c r="S67" s="392">
        <v>20</v>
      </c>
      <c r="T67" s="392"/>
      <c r="V67" s="5" t="str">
        <f t="shared" si="0"/>
        <v>2020</v>
      </c>
    </row>
    <row r="68" spans="1:22" s="5" customFormat="1" ht="18.75" hidden="1" customHeight="1">
      <c r="A68" s="463"/>
      <c r="B68" s="464"/>
      <c r="C68" s="422" t="s">
        <v>118</v>
      </c>
      <c r="D68" s="423"/>
      <c r="E68" s="423"/>
      <c r="F68" s="423">
        <v>0.3</v>
      </c>
      <c r="G68" s="424"/>
      <c r="H68" s="424" t="s">
        <v>26</v>
      </c>
      <c r="I68" s="425"/>
      <c r="J68" s="465"/>
      <c r="K68" s="424"/>
      <c r="L68" s="439"/>
      <c r="M68" s="428"/>
      <c r="N68" s="393"/>
      <c r="O68" s="393"/>
      <c r="P68" s="393"/>
      <c r="Q68" s="393"/>
      <c r="R68" s="401"/>
      <c r="S68" s="392"/>
      <c r="T68" s="392"/>
    </row>
    <row r="69" spans="1:22" s="5" customFormat="1" ht="12" hidden="1" customHeight="1">
      <c r="A69" s="463"/>
      <c r="B69" s="464"/>
      <c r="C69" s="422" t="s">
        <v>118</v>
      </c>
      <c r="D69" s="423"/>
      <c r="E69" s="423"/>
      <c r="F69" s="423">
        <v>0.3</v>
      </c>
      <c r="G69" s="424"/>
      <c r="H69" s="424" t="s">
        <v>29</v>
      </c>
      <c r="I69" s="425"/>
      <c r="J69" s="465"/>
      <c r="K69" s="424"/>
      <c r="L69" s="439"/>
      <c r="M69" s="428"/>
      <c r="N69" s="393"/>
      <c r="O69" s="393"/>
      <c r="P69" s="393"/>
      <c r="Q69" s="393"/>
      <c r="R69" s="401"/>
      <c r="S69" s="392"/>
      <c r="T69" s="392"/>
    </row>
    <row r="70" spans="1:22" s="5" customFormat="1" ht="13.5" hidden="1" customHeight="1">
      <c r="A70" s="463"/>
      <c r="B70" s="464"/>
      <c r="C70" s="422" t="s">
        <v>118</v>
      </c>
      <c r="D70" s="423"/>
      <c r="E70" s="423"/>
      <c r="F70" s="423">
        <v>0.4</v>
      </c>
      <c r="G70" s="424"/>
      <c r="H70" s="424" t="s">
        <v>45</v>
      </c>
      <c r="I70" s="425"/>
      <c r="J70" s="465"/>
      <c r="K70" s="424"/>
      <c r="L70" s="439"/>
      <c r="M70" s="428"/>
      <c r="N70" s="393"/>
      <c r="O70" s="393"/>
      <c r="P70" s="393"/>
      <c r="Q70" s="393"/>
      <c r="R70" s="401"/>
      <c r="S70" s="392"/>
      <c r="T70" s="392"/>
    </row>
    <row r="71" spans="1:22" s="5" customFormat="1" ht="39.950000000000003" hidden="1" customHeight="1">
      <c r="A71" s="466" t="s">
        <v>106</v>
      </c>
      <c r="B71" s="467" t="s">
        <v>813</v>
      </c>
      <c r="C71" s="468" t="s">
        <v>118</v>
      </c>
      <c r="D71" s="469">
        <f>E71+F71</f>
        <v>0.1</v>
      </c>
      <c r="E71" s="469"/>
      <c r="F71" s="469">
        <v>0.1</v>
      </c>
      <c r="G71" s="470" t="s">
        <v>25</v>
      </c>
      <c r="H71" s="471" t="s">
        <v>27</v>
      </c>
      <c r="I71" s="472" t="s">
        <v>529</v>
      </c>
      <c r="J71" s="470" t="s">
        <v>51</v>
      </c>
      <c r="K71" s="526" t="s">
        <v>814</v>
      </c>
      <c r="L71" s="473" t="s">
        <v>815</v>
      </c>
      <c r="M71" s="392"/>
      <c r="N71" s="393"/>
      <c r="O71" s="393"/>
      <c r="P71" s="393"/>
      <c r="Q71" s="393"/>
      <c r="R71" s="401"/>
      <c r="S71" s="392">
        <v>20</v>
      </c>
      <c r="T71" s="392">
        <v>201</v>
      </c>
      <c r="V71" s="5" t="str">
        <f t="shared" si="0"/>
        <v>2020</v>
      </c>
    </row>
    <row r="72" spans="1:22" s="5" customFormat="1" ht="39.950000000000003" hidden="1" customHeight="1">
      <c r="A72" s="474" t="s">
        <v>106</v>
      </c>
      <c r="B72" s="475" t="s">
        <v>143</v>
      </c>
      <c r="C72" s="468" t="s">
        <v>118</v>
      </c>
      <c r="D72" s="469">
        <f>E72+F72</f>
        <v>1.3</v>
      </c>
      <c r="E72" s="471"/>
      <c r="F72" s="472">
        <v>1.3</v>
      </c>
      <c r="G72" s="470" t="s">
        <v>25</v>
      </c>
      <c r="H72" s="471" t="s">
        <v>816</v>
      </c>
      <c r="I72" s="472" t="s">
        <v>529</v>
      </c>
      <c r="J72" s="470" t="s">
        <v>51</v>
      </c>
      <c r="K72" s="526" t="s">
        <v>814</v>
      </c>
      <c r="L72" s="473" t="s">
        <v>817</v>
      </c>
      <c r="M72" s="392"/>
      <c r="N72" s="393"/>
      <c r="O72" s="393"/>
      <c r="P72" s="393" t="s">
        <v>122</v>
      </c>
      <c r="Q72" s="393"/>
      <c r="R72" s="401"/>
      <c r="S72" s="392">
        <v>20</v>
      </c>
      <c r="T72" s="392">
        <v>201</v>
      </c>
      <c r="V72" s="5" t="str">
        <f t="shared" si="0"/>
        <v>2020</v>
      </c>
    </row>
    <row r="73" spans="1:22" s="5" customFormat="1" ht="58.5" hidden="1" customHeight="1">
      <c r="A73" s="466" t="s">
        <v>106</v>
      </c>
      <c r="B73" s="475" t="s">
        <v>142</v>
      </c>
      <c r="C73" s="468" t="s">
        <v>118</v>
      </c>
      <c r="D73" s="469">
        <f t="shared" ref="D73:D75" si="5">E73+F73</f>
        <v>1</v>
      </c>
      <c r="E73" s="469"/>
      <c r="F73" s="469">
        <v>1</v>
      </c>
      <c r="G73" s="470" t="s">
        <v>25</v>
      </c>
      <c r="H73" s="471" t="s">
        <v>912</v>
      </c>
      <c r="I73" s="472" t="s">
        <v>529</v>
      </c>
      <c r="J73" s="470" t="s">
        <v>51</v>
      </c>
      <c r="K73" s="526" t="s">
        <v>814</v>
      </c>
      <c r="L73" s="473" t="s">
        <v>818</v>
      </c>
      <c r="M73" s="392"/>
      <c r="N73" s="393"/>
      <c r="O73" s="393"/>
      <c r="P73" s="393" t="s">
        <v>122</v>
      </c>
      <c r="Q73" s="393"/>
      <c r="R73" s="401"/>
      <c r="S73" s="392">
        <v>20</v>
      </c>
      <c r="T73" s="392">
        <v>201</v>
      </c>
      <c r="V73" s="5" t="str">
        <f t="shared" si="0"/>
        <v>2020</v>
      </c>
    </row>
    <row r="74" spans="1:22" s="5" customFormat="1" ht="39.950000000000003" hidden="1" customHeight="1">
      <c r="A74" s="466" t="s">
        <v>106</v>
      </c>
      <c r="B74" s="475" t="s">
        <v>141</v>
      </c>
      <c r="C74" s="468" t="s">
        <v>118</v>
      </c>
      <c r="D74" s="469">
        <f t="shared" si="5"/>
        <v>0.4</v>
      </c>
      <c r="E74" s="469"/>
      <c r="F74" s="469">
        <v>0.4</v>
      </c>
      <c r="G74" s="470" t="s">
        <v>25</v>
      </c>
      <c r="H74" s="471" t="s">
        <v>26</v>
      </c>
      <c r="I74" s="472" t="s">
        <v>529</v>
      </c>
      <c r="J74" s="470" t="s">
        <v>51</v>
      </c>
      <c r="K74" s="526" t="s">
        <v>814</v>
      </c>
      <c r="L74" s="473" t="s">
        <v>818</v>
      </c>
      <c r="M74" s="392"/>
      <c r="N74" s="393"/>
      <c r="O74" s="393"/>
      <c r="P74" s="393" t="s">
        <v>122</v>
      </c>
      <c r="Q74" s="393"/>
      <c r="R74" s="401"/>
      <c r="S74" s="392">
        <v>20</v>
      </c>
      <c r="T74" s="392">
        <v>201</v>
      </c>
      <c r="V74" s="5" t="str">
        <f t="shared" ref="V74:V137" si="6">CONCATENATE("20",S74)</f>
        <v>2020</v>
      </c>
    </row>
    <row r="75" spans="1:22" s="5" customFormat="1" ht="33.75" hidden="1" customHeight="1">
      <c r="A75" s="385" t="s">
        <v>819</v>
      </c>
      <c r="B75" s="476" t="s">
        <v>820</v>
      </c>
      <c r="C75" s="415" t="s">
        <v>115</v>
      </c>
      <c r="D75" s="403">
        <f t="shared" si="5"/>
        <v>4.4999999999999998E-2</v>
      </c>
      <c r="E75" s="403"/>
      <c r="F75" s="403">
        <v>4.4999999999999998E-2</v>
      </c>
      <c r="G75" s="400" t="s">
        <v>25</v>
      </c>
      <c r="H75" s="389" t="s">
        <v>932</v>
      </c>
      <c r="I75" s="390" t="s">
        <v>821</v>
      </c>
      <c r="J75" s="400"/>
      <c r="K75" s="471" t="s">
        <v>822</v>
      </c>
      <c r="L75" s="473" t="s">
        <v>823</v>
      </c>
      <c r="M75" s="392"/>
      <c r="N75" s="393"/>
      <c r="O75" s="393" t="s">
        <v>122</v>
      </c>
      <c r="P75" s="393"/>
      <c r="Q75" s="393"/>
      <c r="R75" s="726" t="s">
        <v>918</v>
      </c>
      <c r="S75" s="392">
        <v>20</v>
      </c>
      <c r="T75" s="392">
        <v>201</v>
      </c>
      <c r="V75" s="5" t="str">
        <f t="shared" si="6"/>
        <v>2020</v>
      </c>
    </row>
    <row r="76" spans="1:22" s="5" customFormat="1" ht="24" hidden="1" customHeight="1">
      <c r="A76" s="385" t="s">
        <v>112</v>
      </c>
      <c r="B76" s="386" t="s">
        <v>563</v>
      </c>
      <c r="C76" s="387"/>
      <c r="D76" s="403"/>
      <c r="E76" s="403"/>
      <c r="F76" s="403"/>
      <c r="G76" s="389"/>
      <c r="H76" s="389"/>
      <c r="I76" s="390"/>
      <c r="J76" s="400"/>
      <c r="K76" s="400"/>
      <c r="L76" s="401"/>
      <c r="M76" s="392"/>
      <c r="N76" s="393"/>
      <c r="O76" s="393"/>
      <c r="P76" s="393"/>
      <c r="Q76" s="393"/>
      <c r="R76" s="401"/>
      <c r="S76" s="392"/>
      <c r="T76" s="392"/>
    </row>
    <row r="77" spans="1:22" s="5" customFormat="1" ht="24" hidden="1" customHeight="1">
      <c r="A77" s="417" t="s">
        <v>106</v>
      </c>
      <c r="B77" s="451" t="s">
        <v>562</v>
      </c>
      <c r="C77" s="415" t="s">
        <v>89</v>
      </c>
      <c r="D77" s="403">
        <f>E77+F77</f>
        <v>1.99787</v>
      </c>
      <c r="E77" s="403"/>
      <c r="F77" s="403">
        <f>19978.7/10000</f>
        <v>1.99787</v>
      </c>
      <c r="G77" s="389" t="s">
        <v>25</v>
      </c>
      <c r="H77" s="389" t="s">
        <v>28</v>
      </c>
      <c r="I77" s="390" t="s">
        <v>662</v>
      </c>
      <c r="J77" s="477" t="s">
        <v>47</v>
      </c>
      <c r="K77" s="393" t="s">
        <v>513</v>
      </c>
      <c r="L77" s="401" t="s">
        <v>589</v>
      </c>
      <c r="M77" s="392" t="s">
        <v>588</v>
      </c>
      <c r="N77" s="393"/>
      <c r="O77" s="393"/>
      <c r="P77" s="393" t="s">
        <v>122</v>
      </c>
      <c r="Q77" s="393"/>
      <c r="R77" s="401"/>
      <c r="S77" s="392">
        <v>19</v>
      </c>
      <c r="T77" s="392"/>
      <c r="V77" s="5" t="str">
        <f t="shared" si="6"/>
        <v>2019</v>
      </c>
    </row>
    <row r="78" spans="1:22" s="5" customFormat="1" ht="36" customHeight="1">
      <c r="A78" s="385" t="s">
        <v>106</v>
      </c>
      <c r="B78" s="777" t="s">
        <v>561</v>
      </c>
      <c r="C78" s="776" t="s">
        <v>115</v>
      </c>
      <c r="D78" s="403">
        <f>E78+F78</f>
        <v>0.45</v>
      </c>
      <c r="E78" s="403"/>
      <c r="F78" s="781">
        <v>0.45</v>
      </c>
      <c r="G78" s="389" t="s">
        <v>25</v>
      </c>
      <c r="H78" s="786" t="s">
        <v>28</v>
      </c>
      <c r="I78" s="390" t="s">
        <v>586</v>
      </c>
      <c r="J78" s="477" t="s">
        <v>47</v>
      </c>
      <c r="K78" s="393" t="s">
        <v>513</v>
      </c>
      <c r="L78" s="401" t="s">
        <v>587</v>
      </c>
      <c r="M78" s="392" t="s">
        <v>588</v>
      </c>
      <c r="N78" s="393" t="s">
        <v>122</v>
      </c>
      <c r="O78" s="393"/>
      <c r="P78" s="393"/>
      <c r="Q78" s="393"/>
      <c r="R78" s="401"/>
      <c r="S78" s="392">
        <v>19</v>
      </c>
      <c r="T78" s="392"/>
      <c r="V78" s="5" t="str">
        <f t="shared" si="6"/>
        <v>2019</v>
      </c>
    </row>
    <row r="79" spans="1:22" s="5" customFormat="1" ht="36" hidden="1" customHeight="1">
      <c r="A79" s="417" t="s">
        <v>106</v>
      </c>
      <c r="B79" s="451" t="s">
        <v>509</v>
      </c>
      <c r="C79" s="415" t="s">
        <v>115</v>
      </c>
      <c r="D79" s="403">
        <f>E79+F79</f>
        <v>11.76</v>
      </c>
      <c r="E79" s="403">
        <v>5.04</v>
      </c>
      <c r="F79" s="403">
        <v>6.72</v>
      </c>
      <c r="G79" s="389" t="s">
        <v>25</v>
      </c>
      <c r="H79" s="389" t="s">
        <v>554</v>
      </c>
      <c r="I79" s="390" t="s">
        <v>529</v>
      </c>
      <c r="J79" s="477" t="s">
        <v>47</v>
      </c>
      <c r="K79" s="393" t="s">
        <v>513</v>
      </c>
      <c r="L79" s="401" t="s">
        <v>519</v>
      </c>
      <c r="M79" s="392" t="s">
        <v>510</v>
      </c>
      <c r="N79" s="393"/>
      <c r="O79" s="393" t="s">
        <v>122</v>
      </c>
      <c r="P79" s="393"/>
      <c r="Q79" s="393"/>
      <c r="R79" s="726" t="s">
        <v>922</v>
      </c>
      <c r="S79" s="392">
        <v>19</v>
      </c>
      <c r="T79" s="392"/>
      <c r="U79" s="5" t="s">
        <v>470</v>
      </c>
      <c r="V79" s="5" t="str">
        <f t="shared" si="6"/>
        <v>2019</v>
      </c>
    </row>
    <row r="80" spans="1:22" s="5" customFormat="1" ht="30" hidden="1" customHeight="1">
      <c r="A80" s="420"/>
      <c r="B80" s="478"/>
      <c r="C80" s="415" t="s">
        <v>115</v>
      </c>
      <c r="D80" s="423"/>
      <c r="E80" s="403"/>
      <c r="F80" s="423">
        <v>3.5485480795423587</v>
      </c>
      <c r="G80" s="424"/>
      <c r="H80" s="424" t="s">
        <v>29</v>
      </c>
      <c r="I80" s="425"/>
      <c r="J80" s="465"/>
      <c r="K80" s="465"/>
      <c r="L80" s="439"/>
      <c r="M80" s="428"/>
      <c r="N80" s="393"/>
      <c r="O80" s="393"/>
      <c r="P80" s="393"/>
      <c r="Q80" s="393"/>
      <c r="R80" s="401"/>
      <c r="S80" s="392"/>
      <c r="T80" s="392"/>
    </row>
    <row r="81" spans="1:22" s="5" customFormat="1" ht="30" hidden="1" customHeight="1">
      <c r="A81" s="420"/>
      <c r="B81" s="478"/>
      <c r="C81" s="415" t="s">
        <v>115</v>
      </c>
      <c r="D81" s="423"/>
      <c r="E81" s="423"/>
      <c r="F81" s="423">
        <v>3.171451920457641</v>
      </c>
      <c r="G81" s="424"/>
      <c r="H81" s="424" t="s">
        <v>28</v>
      </c>
      <c r="I81" s="425"/>
      <c r="J81" s="465"/>
      <c r="K81" s="465"/>
      <c r="L81" s="439"/>
      <c r="M81" s="428"/>
      <c r="N81" s="393"/>
      <c r="O81" s="393"/>
      <c r="P81" s="393"/>
      <c r="Q81" s="393"/>
      <c r="R81" s="401"/>
      <c r="S81" s="392"/>
      <c r="T81" s="392"/>
    </row>
    <row r="82" spans="1:22" s="5" customFormat="1" ht="54.75" hidden="1" customHeight="1">
      <c r="A82" s="417" t="s">
        <v>106</v>
      </c>
      <c r="B82" s="451" t="s">
        <v>516</v>
      </c>
      <c r="C82" s="415" t="s">
        <v>115</v>
      </c>
      <c r="D82" s="403">
        <f>E82+F82</f>
        <v>15.649999999999999</v>
      </c>
      <c r="E82" s="403">
        <v>4.71</v>
      </c>
      <c r="F82" s="403">
        <v>10.94</v>
      </c>
      <c r="G82" s="389" t="s">
        <v>25</v>
      </c>
      <c r="H82" s="389" t="s">
        <v>517</v>
      </c>
      <c r="I82" s="390" t="s">
        <v>529</v>
      </c>
      <c r="J82" s="477" t="s">
        <v>47</v>
      </c>
      <c r="K82" s="393" t="s">
        <v>513</v>
      </c>
      <c r="L82" s="401" t="s">
        <v>519</v>
      </c>
      <c r="M82" s="392" t="s">
        <v>518</v>
      </c>
      <c r="N82" s="393"/>
      <c r="O82" s="393"/>
      <c r="P82" s="393" t="s">
        <v>122</v>
      </c>
      <c r="Q82" s="393"/>
      <c r="R82" s="401"/>
      <c r="S82" s="392">
        <v>19</v>
      </c>
      <c r="T82" s="392"/>
      <c r="V82" s="5" t="str">
        <f t="shared" si="6"/>
        <v>2019</v>
      </c>
    </row>
    <row r="83" spans="1:22" s="5" customFormat="1" ht="30" hidden="1" customHeight="1">
      <c r="A83" s="479"/>
      <c r="B83" s="480"/>
      <c r="C83" s="415" t="s">
        <v>115</v>
      </c>
      <c r="D83" s="403">
        <f t="shared" ref="D83:D84" si="7">E83+F83</f>
        <v>5</v>
      </c>
      <c r="E83" s="481"/>
      <c r="F83" s="481">
        <v>5</v>
      </c>
      <c r="G83" s="482"/>
      <c r="H83" s="482" t="s">
        <v>45</v>
      </c>
      <c r="I83" s="483"/>
      <c r="J83" s="426"/>
      <c r="K83" s="426"/>
      <c r="L83" s="427"/>
      <c r="M83" s="484"/>
      <c r="N83" s="393"/>
      <c r="O83" s="393"/>
      <c r="P83" s="393"/>
      <c r="Q83" s="393"/>
      <c r="R83" s="401"/>
      <c r="S83" s="392"/>
      <c r="T83" s="392"/>
    </row>
    <row r="84" spans="1:22" s="5" customFormat="1" ht="30" hidden="1" customHeight="1">
      <c r="A84" s="479"/>
      <c r="B84" s="480"/>
      <c r="C84" s="415" t="s">
        <v>115</v>
      </c>
      <c r="D84" s="403">
        <f t="shared" si="7"/>
        <v>5.9399999999999995</v>
      </c>
      <c r="E84" s="481"/>
      <c r="F84" s="481">
        <f>F82-F83</f>
        <v>5.9399999999999995</v>
      </c>
      <c r="G84" s="482"/>
      <c r="H84" s="482" t="s">
        <v>26</v>
      </c>
      <c r="I84" s="483"/>
      <c r="J84" s="426"/>
      <c r="K84" s="426"/>
      <c r="L84" s="427"/>
      <c r="M84" s="484"/>
      <c r="N84" s="393"/>
      <c r="O84" s="393"/>
      <c r="P84" s="393"/>
      <c r="Q84" s="393"/>
      <c r="R84" s="401"/>
      <c r="S84" s="392"/>
      <c r="T84" s="392"/>
    </row>
    <row r="85" spans="1:22" s="5" customFormat="1" ht="54.75" hidden="1" customHeight="1">
      <c r="A85" s="417" t="s">
        <v>106</v>
      </c>
      <c r="B85" s="451" t="s">
        <v>496</v>
      </c>
      <c r="C85" s="415" t="s">
        <v>118</v>
      </c>
      <c r="D85" s="403">
        <f>SUM(D86:D88)</f>
        <v>1.2543599999999999</v>
      </c>
      <c r="E85" s="403"/>
      <c r="F85" s="403">
        <f>SUM(F86:F88)</f>
        <v>1.2543599999999999</v>
      </c>
      <c r="G85" s="485" t="s">
        <v>497</v>
      </c>
      <c r="H85" s="389" t="s">
        <v>528</v>
      </c>
      <c r="I85" s="390" t="s">
        <v>529</v>
      </c>
      <c r="J85" s="400" t="s">
        <v>51</v>
      </c>
      <c r="K85" s="389" t="s">
        <v>498</v>
      </c>
      <c r="L85" s="401" t="s">
        <v>499</v>
      </c>
      <c r="M85" s="392"/>
      <c r="N85" s="393"/>
      <c r="O85" s="393" t="s">
        <v>122</v>
      </c>
      <c r="P85" s="393"/>
      <c r="Q85" s="393"/>
      <c r="R85" s="726" t="s">
        <v>921</v>
      </c>
      <c r="S85" s="392">
        <v>19</v>
      </c>
      <c r="T85" s="392"/>
      <c r="V85" s="5" t="str">
        <f t="shared" si="6"/>
        <v>2019</v>
      </c>
    </row>
    <row r="86" spans="1:22" s="235" customFormat="1" ht="18" hidden="1" customHeight="1">
      <c r="A86" s="420"/>
      <c r="B86" s="478"/>
      <c r="C86" s="422" t="s">
        <v>118</v>
      </c>
      <c r="D86" s="423">
        <f>E86+F86</f>
        <v>0.20488000000000001</v>
      </c>
      <c r="E86" s="423"/>
      <c r="F86" s="423">
        <f>(1312.3+736.5)/10000</f>
        <v>0.20488000000000001</v>
      </c>
      <c r="G86" s="424" t="s">
        <v>497</v>
      </c>
      <c r="H86" s="424" t="s">
        <v>31</v>
      </c>
      <c r="I86" s="425"/>
      <c r="J86" s="465"/>
      <c r="K86" s="465"/>
      <c r="L86" s="439"/>
      <c r="M86" s="428"/>
      <c r="N86" s="429"/>
      <c r="O86" s="429"/>
      <c r="P86" s="429"/>
      <c r="Q86" s="429"/>
      <c r="R86" s="723"/>
      <c r="S86" s="430"/>
      <c r="T86" s="430"/>
      <c r="V86" s="5"/>
    </row>
    <row r="87" spans="1:22" s="235" customFormat="1" ht="18" hidden="1" customHeight="1">
      <c r="A87" s="420"/>
      <c r="B87" s="478"/>
      <c r="C87" s="422" t="s">
        <v>118</v>
      </c>
      <c r="D87" s="423">
        <f t="shared" ref="D87:D88" si="8">E87+F87</f>
        <v>0.67723</v>
      </c>
      <c r="E87" s="423"/>
      <c r="F87" s="423">
        <f>(1327.6+4074.4+1370.3)/10000</f>
        <v>0.67723</v>
      </c>
      <c r="G87" s="424" t="s">
        <v>497</v>
      </c>
      <c r="H87" s="424" t="s">
        <v>29</v>
      </c>
      <c r="I87" s="425"/>
      <c r="J87" s="465"/>
      <c r="K87" s="465"/>
      <c r="L87" s="439"/>
      <c r="M87" s="428"/>
      <c r="N87" s="429"/>
      <c r="O87" s="429"/>
      <c r="P87" s="429"/>
      <c r="Q87" s="429"/>
      <c r="R87" s="723"/>
      <c r="S87" s="430"/>
      <c r="T87" s="430"/>
      <c r="V87" s="5"/>
    </row>
    <row r="88" spans="1:22" s="235" customFormat="1" ht="18" hidden="1" customHeight="1">
      <c r="A88" s="420"/>
      <c r="B88" s="478"/>
      <c r="C88" s="422" t="s">
        <v>118</v>
      </c>
      <c r="D88" s="423">
        <f t="shared" si="8"/>
        <v>0.37225000000000003</v>
      </c>
      <c r="E88" s="423"/>
      <c r="F88" s="423">
        <f>(680.3+863.9+2178.3)/10000</f>
        <v>0.37225000000000003</v>
      </c>
      <c r="G88" s="424" t="s">
        <v>497</v>
      </c>
      <c r="H88" s="424" t="s">
        <v>26</v>
      </c>
      <c r="I88" s="425"/>
      <c r="J88" s="465"/>
      <c r="K88" s="465"/>
      <c r="L88" s="439"/>
      <c r="M88" s="428"/>
      <c r="N88" s="429"/>
      <c r="O88" s="429"/>
      <c r="P88" s="429"/>
      <c r="Q88" s="429"/>
      <c r="R88" s="723"/>
      <c r="S88" s="430"/>
      <c r="T88" s="430"/>
      <c r="V88" s="5"/>
    </row>
    <row r="89" spans="1:22" s="5" customFormat="1" ht="24" hidden="1" customHeight="1">
      <c r="A89" s="385" t="s">
        <v>112</v>
      </c>
      <c r="B89" s="386" t="s">
        <v>493</v>
      </c>
      <c r="C89" s="387"/>
      <c r="D89" s="403"/>
      <c r="E89" s="403"/>
      <c r="F89" s="403"/>
      <c r="G89" s="389"/>
      <c r="H89" s="389"/>
      <c r="I89" s="390"/>
      <c r="J89" s="400"/>
      <c r="K89" s="400"/>
      <c r="L89" s="401"/>
      <c r="M89" s="392"/>
      <c r="N89" s="393"/>
      <c r="O89" s="393"/>
      <c r="P89" s="393"/>
      <c r="Q89" s="393"/>
      <c r="R89" s="401"/>
      <c r="S89" s="392"/>
      <c r="T89" s="392"/>
    </row>
    <row r="90" spans="1:22" s="5" customFormat="1" ht="36" hidden="1" customHeight="1">
      <c r="A90" s="385" t="s">
        <v>106</v>
      </c>
      <c r="B90" s="486" t="s">
        <v>394</v>
      </c>
      <c r="C90" s="415" t="s">
        <v>89</v>
      </c>
      <c r="D90" s="403">
        <f>E90+F90</f>
        <v>1.6</v>
      </c>
      <c r="E90" s="403"/>
      <c r="F90" s="403">
        <v>1.6</v>
      </c>
      <c r="G90" s="389" t="s">
        <v>25</v>
      </c>
      <c r="H90" s="389" t="s">
        <v>26</v>
      </c>
      <c r="I90" s="487" t="s">
        <v>443</v>
      </c>
      <c r="J90" s="477" t="s">
        <v>47</v>
      </c>
      <c r="K90" s="393" t="s">
        <v>513</v>
      </c>
      <c r="L90" s="488" t="s">
        <v>521</v>
      </c>
      <c r="M90" s="489" t="s">
        <v>404</v>
      </c>
      <c r="N90" s="393"/>
      <c r="O90" s="393" t="s">
        <v>122</v>
      </c>
      <c r="P90" s="393"/>
      <c r="Q90" s="393"/>
      <c r="R90" s="401" t="s">
        <v>854</v>
      </c>
      <c r="S90" s="392">
        <v>18</v>
      </c>
      <c r="T90" s="392"/>
      <c r="U90" s="5" t="s">
        <v>470</v>
      </c>
      <c r="V90" s="5" t="str">
        <f t="shared" si="6"/>
        <v>2018</v>
      </c>
    </row>
    <row r="91" spans="1:22" s="5" customFormat="1" ht="36" hidden="1" customHeight="1">
      <c r="A91" s="417" t="s">
        <v>106</v>
      </c>
      <c r="B91" s="490" t="s">
        <v>60</v>
      </c>
      <c r="C91" s="393" t="s">
        <v>89</v>
      </c>
      <c r="D91" s="396">
        <v>1.6</v>
      </c>
      <c r="E91" s="396"/>
      <c r="F91" s="397">
        <v>1.6</v>
      </c>
      <c r="G91" s="398" t="s">
        <v>25</v>
      </c>
      <c r="H91" s="416" t="s">
        <v>29</v>
      </c>
      <c r="I91" s="418" t="s">
        <v>61</v>
      </c>
      <c r="J91" s="477" t="s">
        <v>58</v>
      </c>
      <c r="K91" s="393" t="s">
        <v>513</v>
      </c>
      <c r="L91" s="401" t="s">
        <v>442</v>
      </c>
      <c r="M91" s="392" t="s">
        <v>425</v>
      </c>
      <c r="N91" s="393"/>
      <c r="O91" s="393" t="s">
        <v>122</v>
      </c>
      <c r="P91" s="393"/>
      <c r="Q91" s="393"/>
      <c r="R91" s="491" t="s">
        <v>855</v>
      </c>
      <c r="S91" s="392">
        <v>18</v>
      </c>
      <c r="T91" s="392">
        <v>151</v>
      </c>
      <c r="V91" s="5" t="str">
        <f t="shared" si="6"/>
        <v>2018</v>
      </c>
    </row>
    <row r="92" spans="1:22" s="5" customFormat="1" ht="24" customHeight="1">
      <c r="A92" s="417" t="s">
        <v>106</v>
      </c>
      <c r="B92" s="787" t="s">
        <v>471</v>
      </c>
      <c r="C92" s="788" t="s">
        <v>89</v>
      </c>
      <c r="D92" s="396">
        <f>E92+F92</f>
        <v>1.41</v>
      </c>
      <c r="E92" s="396"/>
      <c r="F92" s="789">
        <v>1.41</v>
      </c>
      <c r="G92" s="398" t="s">
        <v>25</v>
      </c>
      <c r="H92" s="790" t="s">
        <v>29</v>
      </c>
      <c r="I92" s="418" t="s">
        <v>65</v>
      </c>
      <c r="J92" s="477" t="s">
        <v>58</v>
      </c>
      <c r="K92" s="393" t="s">
        <v>513</v>
      </c>
      <c r="L92" s="401" t="s">
        <v>473</v>
      </c>
      <c r="M92" s="392" t="s">
        <v>472</v>
      </c>
      <c r="N92" s="393" t="s">
        <v>122</v>
      </c>
      <c r="O92" s="393"/>
      <c r="P92" s="393"/>
      <c r="Q92" s="393"/>
      <c r="R92" s="401"/>
      <c r="S92" s="392">
        <v>18</v>
      </c>
      <c r="T92" s="392"/>
      <c r="V92" s="5" t="str">
        <f t="shared" si="6"/>
        <v>2018</v>
      </c>
    </row>
    <row r="93" spans="1:22" s="5" customFormat="1" ht="24" hidden="1" customHeight="1">
      <c r="A93" s="385" t="s">
        <v>106</v>
      </c>
      <c r="B93" s="492" t="s">
        <v>433</v>
      </c>
      <c r="C93" s="415" t="s">
        <v>119</v>
      </c>
      <c r="D93" s="403">
        <f t="shared" ref="D93:D100" si="9">E93+F93</f>
        <v>4</v>
      </c>
      <c r="E93" s="403"/>
      <c r="F93" s="403">
        <v>4</v>
      </c>
      <c r="G93" s="389" t="s">
        <v>25</v>
      </c>
      <c r="H93" s="389" t="s">
        <v>29</v>
      </c>
      <c r="I93" s="493" t="s">
        <v>438</v>
      </c>
      <c r="J93" s="477" t="s">
        <v>58</v>
      </c>
      <c r="K93" s="393" t="s">
        <v>513</v>
      </c>
      <c r="L93" s="401" t="s">
        <v>459</v>
      </c>
      <c r="M93" s="494"/>
      <c r="N93" s="393"/>
      <c r="O93" s="393" t="s">
        <v>122</v>
      </c>
      <c r="P93" s="393"/>
      <c r="Q93" s="393"/>
      <c r="R93" s="401" t="s">
        <v>123</v>
      </c>
      <c r="S93" s="392">
        <v>18</v>
      </c>
      <c r="T93" s="392"/>
      <c r="V93" s="5" t="str">
        <f t="shared" si="6"/>
        <v>2018</v>
      </c>
    </row>
    <row r="94" spans="1:22" s="5" customFormat="1" ht="36" hidden="1" customHeight="1">
      <c r="A94" s="495" t="s">
        <v>106</v>
      </c>
      <c r="B94" s="496" t="s">
        <v>437</v>
      </c>
      <c r="C94" s="417" t="s">
        <v>119</v>
      </c>
      <c r="D94" s="452">
        <f>E94+F94</f>
        <v>3</v>
      </c>
      <c r="E94" s="452"/>
      <c r="F94" s="452">
        <v>3</v>
      </c>
      <c r="G94" s="453" t="s">
        <v>25</v>
      </c>
      <c r="H94" s="389" t="s">
        <v>29</v>
      </c>
      <c r="I94" s="493" t="s">
        <v>438</v>
      </c>
      <c r="J94" s="453" t="s">
        <v>58</v>
      </c>
      <c r="K94" s="453" t="s">
        <v>463</v>
      </c>
      <c r="L94" s="401" t="s">
        <v>452</v>
      </c>
      <c r="M94" s="497"/>
      <c r="N94" s="393"/>
      <c r="O94" s="393"/>
      <c r="P94" s="393" t="s">
        <v>122</v>
      </c>
      <c r="Q94" s="393"/>
      <c r="R94" s="401"/>
      <c r="S94" s="392">
        <v>18</v>
      </c>
      <c r="T94" s="392"/>
      <c r="V94" s="5" t="str">
        <f t="shared" si="6"/>
        <v>2018</v>
      </c>
    </row>
    <row r="95" spans="1:22" s="5" customFormat="1" ht="24" hidden="1" customHeight="1">
      <c r="A95" s="385" t="s">
        <v>106</v>
      </c>
      <c r="B95" s="498" t="s">
        <v>405</v>
      </c>
      <c r="C95" s="415" t="s">
        <v>119</v>
      </c>
      <c r="D95" s="403">
        <f t="shared" si="9"/>
        <v>0.32</v>
      </c>
      <c r="E95" s="403"/>
      <c r="F95" s="403">
        <v>0.32</v>
      </c>
      <c r="G95" s="389" t="s">
        <v>89</v>
      </c>
      <c r="H95" s="389" t="s">
        <v>31</v>
      </c>
      <c r="I95" s="499" t="s">
        <v>403</v>
      </c>
      <c r="J95" s="453" t="s">
        <v>58</v>
      </c>
      <c r="K95" s="393" t="s">
        <v>513</v>
      </c>
      <c r="L95" s="401" t="s">
        <v>449</v>
      </c>
      <c r="M95" s="500" t="s">
        <v>402</v>
      </c>
      <c r="N95" s="393"/>
      <c r="O95" s="393" t="s">
        <v>122</v>
      </c>
      <c r="P95" s="393"/>
      <c r="Q95" s="393"/>
      <c r="R95" s="401" t="s">
        <v>123</v>
      </c>
      <c r="S95" s="392">
        <v>18</v>
      </c>
      <c r="T95" s="392"/>
      <c r="V95" s="5" t="str">
        <f t="shared" si="6"/>
        <v>2018</v>
      </c>
    </row>
    <row r="96" spans="1:22" s="5" customFormat="1" ht="36" customHeight="1">
      <c r="A96" s="385" t="s">
        <v>106</v>
      </c>
      <c r="B96" s="791" t="s">
        <v>409</v>
      </c>
      <c r="C96" s="776" t="s">
        <v>115</v>
      </c>
      <c r="D96" s="403">
        <f t="shared" si="9"/>
        <v>0.88349999999999995</v>
      </c>
      <c r="E96" s="403"/>
      <c r="F96" s="793">
        <v>0.88349999999999995</v>
      </c>
      <c r="G96" s="389" t="s">
        <v>25</v>
      </c>
      <c r="H96" s="794" t="s">
        <v>29</v>
      </c>
      <c r="I96" s="504" t="s">
        <v>408</v>
      </c>
      <c r="J96" s="400" t="s">
        <v>436</v>
      </c>
      <c r="K96" s="389"/>
      <c r="L96" s="401" t="s">
        <v>453</v>
      </c>
      <c r="M96" s="505" t="s">
        <v>407</v>
      </c>
      <c r="N96" s="393" t="s">
        <v>122</v>
      </c>
      <c r="O96" s="392"/>
      <c r="P96" s="393"/>
      <c r="Q96" s="393"/>
      <c r="R96" s="401"/>
      <c r="S96" s="392">
        <v>18</v>
      </c>
      <c r="T96" s="392"/>
      <c r="V96" s="5" t="str">
        <f t="shared" si="6"/>
        <v>2018</v>
      </c>
    </row>
    <row r="97" spans="1:22" s="5" customFormat="1" ht="50.25" customHeight="1">
      <c r="A97" s="385" t="s">
        <v>106</v>
      </c>
      <c r="B97" s="792" t="s">
        <v>399</v>
      </c>
      <c r="C97" s="776" t="s">
        <v>115</v>
      </c>
      <c r="D97" s="403">
        <f t="shared" si="9"/>
        <v>0.23549999999999999</v>
      </c>
      <c r="E97" s="403"/>
      <c r="F97" s="793">
        <v>0.23549999999999999</v>
      </c>
      <c r="G97" s="389" t="s">
        <v>25</v>
      </c>
      <c r="H97" s="794" t="s">
        <v>29</v>
      </c>
      <c r="I97" s="507" t="s">
        <v>406</v>
      </c>
      <c r="J97" s="400" t="s">
        <v>436</v>
      </c>
      <c r="K97" s="389"/>
      <c r="L97" s="505" t="s">
        <v>454</v>
      </c>
      <c r="M97" s="505" t="s">
        <v>407</v>
      </c>
      <c r="N97" s="393" t="s">
        <v>122</v>
      </c>
      <c r="O97" s="392"/>
      <c r="P97" s="393"/>
      <c r="Q97" s="393"/>
      <c r="R97" s="401"/>
      <c r="S97" s="392">
        <v>18</v>
      </c>
      <c r="T97" s="392"/>
      <c r="V97" s="5" t="str">
        <f t="shared" si="6"/>
        <v>2018</v>
      </c>
    </row>
    <row r="98" spans="1:22" s="5" customFormat="1" ht="36" customHeight="1">
      <c r="A98" s="385" t="s">
        <v>106</v>
      </c>
      <c r="B98" s="792" t="s">
        <v>395</v>
      </c>
      <c r="C98" s="776" t="s">
        <v>115</v>
      </c>
      <c r="D98" s="403">
        <f t="shared" si="9"/>
        <v>0.18659999999999999</v>
      </c>
      <c r="E98" s="403"/>
      <c r="F98" s="793">
        <v>0.18659999999999999</v>
      </c>
      <c r="G98" s="389" t="s">
        <v>25</v>
      </c>
      <c r="H98" s="794" t="s">
        <v>29</v>
      </c>
      <c r="I98" s="508" t="s">
        <v>410</v>
      </c>
      <c r="J98" s="400" t="s">
        <v>436</v>
      </c>
      <c r="K98" s="389"/>
      <c r="L98" s="401" t="s">
        <v>461</v>
      </c>
      <c r="M98" s="505" t="s">
        <v>407</v>
      </c>
      <c r="N98" s="393" t="s">
        <v>122</v>
      </c>
      <c r="O98" s="392"/>
      <c r="P98" s="393"/>
      <c r="Q98" s="393"/>
      <c r="R98" s="401"/>
      <c r="S98" s="392">
        <v>18</v>
      </c>
      <c r="T98" s="392"/>
      <c r="V98" s="5" t="str">
        <f t="shared" si="6"/>
        <v>2018</v>
      </c>
    </row>
    <row r="99" spans="1:22" s="5" customFormat="1" ht="50.1" customHeight="1">
      <c r="A99" s="385" t="s">
        <v>106</v>
      </c>
      <c r="B99" s="792" t="s">
        <v>396</v>
      </c>
      <c r="C99" s="776" t="s">
        <v>115</v>
      </c>
      <c r="D99" s="403">
        <f t="shared" si="9"/>
        <v>0.5746</v>
      </c>
      <c r="E99" s="403"/>
      <c r="F99" s="793">
        <v>0.5746</v>
      </c>
      <c r="G99" s="389" t="s">
        <v>25</v>
      </c>
      <c r="H99" s="794" t="s">
        <v>29</v>
      </c>
      <c r="I99" s="509" t="s">
        <v>411</v>
      </c>
      <c r="J99" s="400" t="s">
        <v>436</v>
      </c>
      <c r="K99" s="389"/>
      <c r="L99" s="401" t="s">
        <v>455</v>
      </c>
      <c r="M99" s="505" t="s">
        <v>407</v>
      </c>
      <c r="N99" s="393" t="s">
        <v>122</v>
      </c>
      <c r="O99" s="392"/>
      <c r="P99" s="393"/>
      <c r="Q99" s="393"/>
      <c r="R99" s="401"/>
      <c r="S99" s="392">
        <v>18</v>
      </c>
      <c r="T99" s="392"/>
      <c r="V99" s="5" t="str">
        <f t="shared" si="6"/>
        <v>2018</v>
      </c>
    </row>
    <row r="100" spans="1:22" s="5" customFormat="1" ht="50.1" customHeight="1">
      <c r="A100" s="385" t="s">
        <v>106</v>
      </c>
      <c r="B100" s="792" t="s">
        <v>397</v>
      </c>
      <c r="C100" s="776" t="s">
        <v>115</v>
      </c>
      <c r="D100" s="403">
        <f t="shared" si="9"/>
        <v>0.24199999999999999</v>
      </c>
      <c r="E100" s="403"/>
      <c r="F100" s="793">
        <v>0.24199999999999999</v>
      </c>
      <c r="G100" s="389" t="s">
        <v>25</v>
      </c>
      <c r="H100" s="794" t="s">
        <v>29</v>
      </c>
      <c r="I100" s="510" t="s">
        <v>412</v>
      </c>
      <c r="J100" s="400" t="s">
        <v>436</v>
      </c>
      <c r="K100" s="389"/>
      <c r="L100" s="401" t="s">
        <v>456</v>
      </c>
      <c r="M100" s="505" t="s">
        <v>407</v>
      </c>
      <c r="N100" s="393" t="s">
        <v>122</v>
      </c>
      <c r="O100" s="392"/>
      <c r="P100" s="393"/>
      <c r="Q100" s="393"/>
      <c r="R100" s="401"/>
      <c r="S100" s="392">
        <v>18</v>
      </c>
      <c r="T100" s="392"/>
      <c r="V100" s="5" t="str">
        <f t="shared" si="6"/>
        <v>2018</v>
      </c>
    </row>
    <row r="101" spans="1:22" s="5" customFormat="1" ht="50.1" hidden="1" customHeight="1">
      <c r="A101" s="417" t="s">
        <v>106</v>
      </c>
      <c r="B101" s="490" t="s">
        <v>43</v>
      </c>
      <c r="C101" s="415" t="s">
        <v>115</v>
      </c>
      <c r="D101" s="433">
        <v>45.6</v>
      </c>
      <c r="E101" s="403"/>
      <c r="F101" s="433">
        <v>45.6</v>
      </c>
      <c r="G101" s="389" t="s">
        <v>25</v>
      </c>
      <c r="H101" s="416" t="s">
        <v>29</v>
      </c>
      <c r="I101" s="399"/>
      <c r="J101" s="400" t="s">
        <v>51</v>
      </c>
      <c r="K101" s="389" t="s">
        <v>464</v>
      </c>
      <c r="L101" s="511" t="s">
        <v>460</v>
      </c>
      <c r="M101" s="401" t="s">
        <v>414</v>
      </c>
      <c r="N101" s="393"/>
      <c r="O101" s="393" t="s">
        <v>122</v>
      </c>
      <c r="P101" s="393"/>
      <c r="Q101" s="393"/>
      <c r="R101" s="726" t="s">
        <v>919</v>
      </c>
      <c r="S101" s="392">
        <v>18</v>
      </c>
      <c r="T101" s="392">
        <v>171</v>
      </c>
      <c r="U101" s="5" t="s">
        <v>470</v>
      </c>
      <c r="V101" s="5" t="str">
        <f t="shared" si="6"/>
        <v>2018</v>
      </c>
    </row>
    <row r="102" spans="1:22" s="5" customFormat="1" ht="24" hidden="1" customHeight="1">
      <c r="A102" s="417" t="s">
        <v>106</v>
      </c>
      <c r="B102" s="512" t="s">
        <v>44</v>
      </c>
      <c r="C102" s="415" t="s">
        <v>115</v>
      </c>
      <c r="D102" s="432">
        <v>2.4</v>
      </c>
      <c r="E102" s="513"/>
      <c r="F102" s="397">
        <v>2.4</v>
      </c>
      <c r="G102" s="389" t="s">
        <v>25</v>
      </c>
      <c r="H102" s="416" t="s">
        <v>45</v>
      </c>
      <c r="I102" s="514" t="s">
        <v>46</v>
      </c>
      <c r="J102" s="515" t="s">
        <v>47</v>
      </c>
      <c r="K102" s="516" t="s">
        <v>524</v>
      </c>
      <c r="L102" s="401" t="s">
        <v>398</v>
      </c>
      <c r="M102" s="392" t="s">
        <v>424</v>
      </c>
      <c r="N102" s="393"/>
      <c r="O102" s="393" t="s">
        <v>122</v>
      </c>
      <c r="P102" s="393"/>
      <c r="Q102" s="393"/>
      <c r="R102" s="401" t="s">
        <v>123</v>
      </c>
      <c r="S102" s="392">
        <v>18</v>
      </c>
      <c r="T102" s="392">
        <v>171</v>
      </c>
      <c r="U102" s="5" t="s">
        <v>470</v>
      </c>
      <c r="V102" s="5" t="str">
        <f t="shared" si="6"/>
        <v>2018</v>
      </c>
    </row>
    <row r="103" spans="1:22" s="5" customFormat="1" ht="24" hidden="1" customHeight="1">
      <c r="A103" s="417" t="s">
        <v>106</v>
      </c>
      <c r="B103" s="517" t="s">
        <v>48</v>
      </c>
      <c r="C103" s="415" t="s">
        <v>115</v>
      </c>
      <c r="D103" s="432">
        <v>2.4</v>
      </c>
      <c r="E103" s="513"/>
      <c r="F103" s="397">
        <v>2.4</v>
      </c>
      <c r="G103" s="518" t="s">
        <v>25</v>
      </c>
      <c r="H103" s="416" t="s">
        <v>45</v>
      </c>
      <c r="I103" s="399" t="s">
        <v>49</v>
      </c>
      <c r="J103" s="515" t="s">
        <v>47</v>
      </c>
      <c r="K103" s="516" t="s">
        <v>524</v>
      </c>
      <c r="L103" s="401" t="s">
        <v>398</v>
      </c>
      <c r="M103" s="392" t="s">
        <v>424</v>
      </c>
      <c r="N103" s="393"/>
      <c r="O103" s="393" t="s">
        <v>122</v>
      </c>
      <c r="P103" s="393"/>
      <c r="Q103" s="393"/>
      <c r="R103" s="401" t="s">
        <v>123</v>
      </c>
      <c r="S103" s="392">
        <v>18</v>
      </c>
      <c r="T103" s="392">
        <v>151</v>
      </c>
      <c r="U103" s="5" t="s">
        <v>470</v>
      </c>
      <c r="V103" s="5" t="str">
        <f t="shared" si="6"/>
        <v>2018</v>
      </c>
    </row>
    <row r="104" spans="1:22" s="5" customFormat="1" ht="50.1" hidden="1" customHeight="1">
      <c r="A104" s="417" t="s">
        <v>106</v>
      </c>
      <c r="B104" s="490" t="s">
        <v>439</v>
      </c>
      <c r="C104" s="415" t="s">
        <v>118</v>
      </c>
      <c r="D104" s="432">
        <f>+E104+F104</f>
        <v>0.7</v>
      </c>
      <c r="E104" s="396"/>
      <c r="F104" s="397">
        <v>0.7</v>
      </c>
      <c r="G104" s="518" t="s">
        <v>25</v>
      </c>
      <c r="H104" s="519" t="s">
        <v>740</v>
      </c>
      <c r="I104" s="519" t="s">
        <v>525</v>
      </c>
      <c r="J104" s="400" t="s">
        <v>51</v>
      </c>
      <c r="K104" s="389" t="s">
        <v>465</v>
      </c>
      <c r="L104" s="392" t="s">
        <v>441</v>
      </c>
      <c r="M104" s="392"/>
      <c r="N104" s="393"/>
      <c r="O104" s="393"/>
      <c r="P104" s="393" t="s">
        <v>122</v>
      </c>
      <c r="Q104" s="393"/>
      <c r="R104" s="401"/>
      <c r="S104" s="392">
        <v>18</v>
      </c>
      <c r="T104" s="392"/>
      <c r="V104" s="5" t="str">
        <f t="shared" si="6"/>
        <v>2018</v>
      </c>
    </row>
    <row r="105" spans="1:22" s="5" customFormat="1" ht="18" hidden="1" customHeight="1">
      <c r="A105" s="420"/>
      <c r="B105" s="520"/>
      <c r="C105" s="422" t="s">
        <v>118</v>
      </c>
      <c r="D105" s="435">
        <f>+E105+F105</f>
        <v>0.35</v>
      </c>
      <c r="E105" s="521"/>
      <c r="F105" s="522">
        <v>0.35</v>
      </c>
      <c r="G105" s="523"/>
      <c r="H105" s="437" t="s">
        <v>26</v>
      </c>
      <c r="I105" s="524"/>
      <c r="J105" s="465"/>
      <c r="K105" s="424"/>
      <c r="L105" s="428"/>
      <c r="M105" s="428"/>
      <c r="N105" s="393"/>
      <c r="O105" s="393"/>
      <c r="P105" s="393"/>
      <c r="Q105" s="393"/>
      <c r="R105" s="401"/>
      <c r="S105" s="392"/>
      <c r="T105" s="392"/>
    </row>
    <row r="106" spans="1:22" s="5" customFormat="1" ht="18" hidden="1" customHeight="1">
      <c r="A106" s="420"/>
      <c r="B106" s="520"/>
      <c r="C106" s="422" t="s">
        <v>118</v>
      </c>
      <c r="D106" s="435"/>
      <c r="E106" s="521"/>
      <c r="F106" s="522">
        <f>F104-F105</f>
        <v>0.35</v>
      </c>
      <c r="G106" s="523"/>
      <c r="H106" s="437" t="s">
        <v>29</v>
      </c>
      <c r="I106" s="524"/>
      <c r="J106" s="465"/>
      <c r="K106" s="424"/>
      <c r="L106" s="428"/>
      <c r="M106" s="428"/>
      <c r="N106" s="393"/>
      <c r="O106" s="393"/>
      <c r="P106" s="393"/>
      <c r="Q106" s="393"/>
      <c r="R106" s="401"/>
      <c r="S106" s="392"/>
      <c r="T106" s="392"/>
    </row>
    <row r="107" spans="1:22" s="5" customFormat="1" ht="60" hidden="1" customHeight="1">
      <c r="A107" s="417" t="s">
        <v>106</v>
      </c>
      <c r="B107" s="490" t="s">
        <v>440</v>
      </c>
      <c r="C107" s="415" t="s">
        <v>118</v>
      </c>
      <c r="D107" s="432">
        <f>+E107+F107</f>
        <v>0.7</v>
      </c>
      <c r="E107" s="396"/>
      <c r="F107" s="397">
        <v>0.7</v>
      </c>
      <c r="G107" s="518" t="s">
        <v>25</v>
      </c>
      <c r="H107" s="416" t="s">
        <v>26</v>
      </c>
      <c r="I107" s="519" t="s">
        <v>525</v>
      </c>
      <c r="J107" s="477" t="s">
        <v>51</v>
      </c>
      <c r="K107" s="389" t="s">
        <v>465</v>
      </c>
      <c r="L107" s="392" t="s">
        <v>441</v>
      </c>
      <c r="M107" s="392"/>
      <c r="N107" s="393"/>
      <c r="O107" s="393"/>
      <c r="P107" s="393" t="s">
        <v>122</v>
      </c>
      <c r="Q107" s="393"/>
      <c r="R107" s="401"/>
      <c r="S107" s="392">
        <v>18</v>
      </c>
      <c r="T107" s="392"/>
      <c r="V107" s="5" t="str">
        <f t="shared" si="6"/>
        <v>2018</v>
      </c>
    </row>
    <row r="108" spans="1:22" s="5" customFormat="1" ht="24" hidden="1" customHeight="1">
      <c r="A108" s="385" t="s">
        <v>112</v>
      </c>
      <c r="B108" s="386" t="s">
        <v>111</v>
      </c>
      <c r="C108" s="387"/>
      <c r="D108" s="403"/>
      <c r="E108" s="403"/>
      <c r="F108" s="403"/>
      <c r="G108" s="389"/>
      <c r="H108" s="389"/>
      <c r="I108" s="390"/>
      <c r="J108" s="400"/>
      <c r="K108" s="400"/>
      <c r="L108" s="401"/>
      <c r="M108" s="392"/>
      <c r="N108" s="393"/>
      <c r="O108" s="393"/>
      <c r="P108" s="393"/>
      <c r="Q108" s="393"/>
      <c r="R108" s="401"/>
      <c r="S108" s="392"/>
      <c r="T108" s="392"/>
    </row>
    <row r="109" spans="1:22" s="5" customFormat="1" ht="24" customHeight="1">
      <c r="A109" s="417" t="s">
        <v>106</v>
      </c>
      <c r="B109" s="777" t="s">
        <v>124</v>
      </c>
      <c r="C109" s="776" t="s">
        <v>115</v>
      </c>
      <c r="D109" s="403">
        <f t="shared" ref="D109:D115" si="10">E109+F109</f>
        <v>2.2000000000000002</v>
      </c>
      <c r="E109" s="403"/>
      <c r="F109" s="781">
        <v>2.2000000000000002</v>
      </c>
      <c r="G109" s="389" t="s">
        <v>25</v>
      </c>
      <c r="H109" s="786" t="s">
        <v>45</v>
      </c>
      <c r="I109" s="390" t="s">
        <v>125</v>
      </c>
      <c r="J109" s="400" t="s">
        <v>58</v>
      </c>
      <c r="K109" s="389" t="s">
        <v>513</v>
      </c>
      <c r="L109" s="525" t="s">
        <v>444</v>
      </c>
      <c r="M109" s="392" t="s">
        <v>413</v>
      </c>
      <c r="N109" s="393" t="s">
        <v>122</v>
      </c>
      <c r="O109" s="393"/>
      <c r="P109" s="393"/>
      <c r="Q109" s="393"/>
      <c r="R109" s="724"/>
      <c r="S109" s="392">
        <v>17</v>
      </c>
      <c r="T109" s="392"/>
      <c r="V109" s="5" t="str">
        <f t="shared" si="6"/>
        <v>2017</v>
      </c>
    </row>
    <row r="110" spans="1:22" s="5" customFormat="1" ht="24.75" customHeight="1">
      <c r="A110" s="417" t="s">
        <v>106</v>
      </c>
      <c r="B110" s="777" t="s">
        <v>824</v>
      </c>
      <c r="C110" s="776" t="s">
        <v>115</v>
      </c>
      <c r="D110" s="403">
        <f t="shared" si="10"/>
        <v>1.5</v>
      </c>
      <c r="E110" s="403"/>
      <c r="F110" s="781">
        <v>1.5</v>
      </c>
      <c r="G110" s="389" t="s">
        <v>25</v>
      </c>
      <c r="H110" s="786" t="s">
        <v>429</v>
      </c>
      <c r="I110" s="390" t="s">
        <v>553</v>
      </c>
      <c r="J110" s="400" t="s">
        <v>58</v>
      </c>
      <c r="K110" s="389" t="s">
        <v>513</v>
      </c>
      <c r="L110" s="525" t="s">
        <v>445</v>
      </c>
      <c r="M110" s="401" t="s">
        <v>134</v>
      </c>
      <c r="N110" s="393" t="s">
        <v>122</v>
      </c>
      <c r="O110" s="393"/>
      <c r="P110" s="393"/>
      <c r="Q110" s="393"/>
      <c r="R110" s="724"/>
      <c r="S110" s="392">
        <v>17</v>
      </c>
      <c r="T110" s="392"/>
      <c r="V110" s="5" t="str">
        <f t="shared" si="6"/>
        <v>2017</v>
      </c>
    </row>
    <row r="111" spans="1:22" s="5" customFormat="1" ht="69" hidden="1" customHeight="1">
      <c r="A111" s="417" t="s">
        <v>106</v>
      </c>
      <c r="B111" s="451" t="s">
        <v>135</v>
      </c>
      <c r="C111" s="415" t="s">
        <v>89</v>
      </c>
      <c r="D111" s="403">
        <f t="shared" si="10"/>
        <v>1.71</v>
      </c>
      <c r="E111" s="403"/>
      <c r="F111" s="403">
        <v>1.71</v>
      </c>
      <c r="G111" s="398" t="s">
        <v>25</v>
      </c>
      <c r="H111" s="389" t="s">
        <v>29</v>
      </c>
      <c r="I111" s="390" t="s">
        <v>136</v>
      </c>
      <c r="J111" s="400" t="s">
        <v>58</v>
      </c>
      <c r="K111" s="393" t="s">
        <v>513</v>
      </c>
      <c r="L111" s="401" t="s">
        <v>137</v>
      </c>
      <c r="M111" s="401" t="s">
        <v>134</v>
      </c>
      <c r="N111" s="393"/>
      <c r="O111" s="393" t="s">
        <v>122</v>
      </c>
      <c r="P111" s="393"/>
      <c r="Q111" s="393"/>
      <c r="R111" s="724" t="s">
        <v>720</v>
      </c>
      <c r="S111" s="392">
        <v>17</v>
      </c>
      <c r="T111" s="392"/>
      <c r="V111" s="5" t="str">
        <f t="shared" si="6"/>
        <v>2017</v>
      </c>
    </row>
    <row r="112" spans="1:22" s="5" customFormat="1" ht="73.5" hidden="1" customHeight="1">
      <c r="A112" s="417" t="s">
        <v>106</v>
      </c>
      <c r="B112" s="451" t="s">
        <v>138</v>
      </c>
      <c r="C112" s="415" t="s">
        <v>89</v>
      </c>
      <c r="D112" s="403">
        <f t="shared" si="10"/>
        <v>0.41</v>
      </c>
      <c r="E112" s="403"/>
      <c r="F112" s="403">
        <v>0.41</v>
      </c>
      <c r="G112" s="398" t="s">
        <v>25</v>
      </c>
      <c r="H112" s="389" t="s">
        <v>45</v>
      </c>
      <c r="I112" s="390" t="s">
        <v>825</v>
      </c>
      <c r="J112" s="400" t="s">
        <v>58</v>
      </c>
      <c r="K112" s="389" t="s">
        <v>513</v>
      </c>
      <c r="L112" s="527" t="s">
        <v>522</v>
      </c>
      <c r="M112" s="525" t="s">
        <v>446</v>
      </c>
      <c r="N112" s="393"/>
      <c r="O112" s="393"/>
      <c r="P112" s="393"/>
      <c r="Q112" s="393" t="s">
        <v>122</v>
      </c>
      <c r="R112" s="528" t="s">
        <v>826</v>
      </c>
      <c r="S112" s="392">
        <v>17</v>
      </c>
      <c r="T112" s="392"/>
      <c r="V112" s="5" t="str">
        <f t="shared" si="6"/>
        <v>2017</v>
      </c>
    </row>
    <row r="113" spans="1:22" s="5" customFormat="1" ht="36" hidden="1" customHeight="1">
      <c r="A113" s="417" t="s">
        <v>106</v>
      </c>
      <c r="B113" s="451" t="s">
        <v>139</v>
      </c>
      <c r="C113" s="415" t="s">
        <v>119</v>
      </c>
      <c r="D113" s="403">
        <f>E113+F113</f>
        <v>0.123</v>
      </c>
      <c r="E113" s="403"/>
      <c r="F113" s="403">
        <v>0.123</v>
      </c>
      <c r="G113" s="389" t="s">
        <v>89</v>
      </c>
      <c r="H113" s="389" t="s">
        <v>31</v>
      </c>
      <c r="I113" s="390" t="s">
        <v>126</v>
      </c>
      <c r="J113" s="400" t="s">
        <v>58</v>
      </c>
      <c r="K113" s="393" t="s">
        <v>513</v>
      </c>
      <c r="L113" s="401" t="s">
        <v>540</v>
      </c>
      <c r="M113" s="401" t="s">
        <v>134</v>
      </c>
      <c r="N113" s="393"/>
      <c r="O113" s="393" t="s">
        <v>122</v>
      </c>
      <c r="P113" s="393"/>
      <c r="Q113" s="393"/>
      <c r="R113" s="724" t="s">
        <v>723</v>
      </c>
      <c r="S113" s="392">
        <v>17</v>
      </c>
      <c r="T113" s="392"/>
      <c r="U113" s="5" t="s">
        <v>470</v>
      </c>
      <c r="V113" s="5" t="str">
        <f t="shared" si="6"/>
        <v>2017</v>
      </c>
    </row>
    <row r="114" spans="1:22" s="5" customFormat="1" ht="45" hidden="1" customHeight="1">
      <c r="A114" s="417" t="s">
        <v>106</v>
      </c>
      <c r="B114" s="451" t="s">
        <v>502</v>
      </c>
      <c r="C114" s="415" t="s">
        <v>119</v>
      </c>
      <c r="D114" s="403">
        <f t="shared" si="10"/>
        <v>2</v>
      </c>
      <c r="E114" s="403"/>
      <c r="F114" s="403">
        <v>2</v>
      </c>
      <c r="G114" s="389" t="s">
        <v>25</v>
      </c>
      <c r="H114" s="389" t="s">
        <v>29</v>
      </c>
      <c r="I114" s="390" t="s">
        <v>642</v>
      </c>
      <c r="J114" s="400" t="s">
        <v>58</v>
      </c>
      <c r="K114" s="393" t="s">
        <v>513</v>
      </c>
      <c r="L114" s="401" t="s">
        <v>448</v>
      </c>
      <c r="M114" s="401" t="s">
        <v>134</v>
      </c>
      <c r="N114" s="393"/>
      <c r="O114" s="393" t="s">
        <v>122</v>
      </c>
      <c r="P114" s="393"/>
      <c r="Q114" s="393"/>
      <c r="R114" s="724" t="s">
        <v>724</v>
      </c>
      <c r="S114" s="392">
        <v>17</v>
      </c>
      <c r="T114" s="392"/>
      <c r="U114" s="5" t="s">
        <v>470</v>
      </c>
      <c r="V114" s="5" t="str">
        <f t="shared" si="6"/>
        <v>2017</v>
      </c>
    </row>
    <row r="115" spans="1:22" s="5" customFormat="1" ht="60.75" hidden="1" customHeight="1">
      <c r="A115" s="417" t="s">
        <v>106</v>
      </c>
      <c r="B115" s="451" t="s">
        <v>431</v>
      </c>
      <c r="C115" s="415" t="s">
        <v>118</v>
      </c>
      <c r="D115" s="403">
        <f t="shared" si="10"/>
        <v>0.3</v>
      </c>
      <c r="E115" s="403"/>
      <c r="F115" s="403">
        <v>0.3</v>
      </c>
      <c r="G115" s="389" t="s">
        <v>25</v>
      </c>
      <c r="H115" s="389" t="s">
        <v>26</v>
      </c>
      <c r="I115" s="390" t="s">
        <v>140</v>
      </c>
      <c r="J115" s="400" t="s">
        <v>51</v>
      </c>
      <c r="K115" s="389" t="s">
        <v>465</v>
      </c>
      <c r="L115" s="401" t="s">
        <v>441</v>
      </c>
      <c r="M115" s="401" t="s">
        <v>134</v>
      </c>
      <c r="N115" s="393"/>
      <c r="O115" s="393" t="s">
        <v>122</v>
      </c>
      <c r="P115" s="393"/>
      <c r="Q115" s="393"/>
      <c r="R115" s="726" t="s">
        <v>920</v>
      </c>
      <c r="S115" s="392">
        <v>17</v>
      </c>
      <c r="T115" s="392"/>
      <c r="U115" s="5" t="s">
        <v>470</v>
      </c>
      <c r="V115" s="5" t="str">
        <f t="shared" si="6"/>
        <v>2017</v>
      </c>
    </row>
    <row r="116" spans="1:22" s="5" customFormat="1" ht="69" hidden="1" customHeight="1">
      <c r="A116" s="417" t="s">
        <v>106</v>
      </c>
      <c r="B116" s="414" t="s">
        <v>56</v>
      </c>
      <c r="C116" s="529" t="s">
        <v>119</v>
      </c>
      <c r="D116" s="432">
        <v>5.92</v>
      </c>
      <c r="E116" s="530"/>
      <c r="F116" s="397">
        <v>5.92</v>
      </c>
      <c r="G116" s="398" t="s">
        <v>25</v>
      </c>
      <c r="H116" s="519" t="s">
        <v>26</v>
      </c>
      <c r="I116" s="431" t="s">
        <v>57</v>
      </c>
      <c r="J116" s="477" t="s">
        <v>47</v>
      </c>
      <c r="K116" s="393" t="s">
        <v>513</v>
      </c>
      <c r="L116" s="401" t="s">
        <v>522</v>
      </c>
      <c r="M116" s="392" t="s">
        <v>514</v>
      </c>
      <c r="N116" s="393"/>
      <c r="O116" s="393" t="s">
        <v>122</v>
      </c>
      <c r="P116" s="393"/>
      <c r="Q116" s="393"/>
      <c r="R116" s="401" t="s">
        <v>827</v>
      </c>
      <c r="S116" s="392">
        <v>17</v>
      </c>
      <c r="T116" s="392"/>
      <c r="U116" s="5" t="s">
        <v>470</v>
      </c>
      <c r="V116" s="5" t="str">
        <f t="shared" si="6"/>
        <v>2017</v>
      </c>
    </row>
    <row r="117" spans="1:22" s="5" customFormat="1" ht="24" hidden="1" customHeight="1">
      <c r="A117" s="385" t="s">
        <v>112</v>
      </c>
      <c r="B117" s="386" t="s">
        <v>109</v>
      </c>
      <c r="C117" s="393"/>
      <c r="D117" s="396"/>
      <c r="E117" s="396"/>
      <c r="F117" s="397"/>
      <c r="G117" s="398"/>
      <c r="H117" s="416"/>
      <c r="I117" s="390"/>
      <c r="J117" s="515"/>
      <c r="K117" s="515"/>
      <c r="L117" s="401"/>
      <c r="M117" s="531"/>
      <c r="N117" s="393"/>
      <c r="O117" s="393"/>
      <c r="P117" s="393"/>
      <c r="Q117" s="393"/>
      <c r="R117" s="401"/>
      <c r="S117" s="392"/>
      <c r="T117" s="392"/>
    </row>
    <row r="118" spans="1:22" s="5" customFormat="1" ht="57" hidden="1" customHeight="1">
      <c r="A118" s="417" t="s">
        <v>106</v>
      </c>
      <c r="B118" s="414" t="s">
        <v>434</v>
      </c>
      <c r="C118" s="532" t="s">
        <v>120</v>
      </c>
      <c r="D118" s="432">
        <f>+E118+F118</f>
        <v>3.4321999999999999</v>
      </c>
      <c r="E118" s="461"/>
      <c r="F118" s="397">
        <v>3.4321999999999999</v>
      </c>
      <c r="G118" s="398" t="s">
        <v>25</v>
      </c>
      <c r="H118" s="519" t="s">
        <v>29</v>
      </c>
      <c r="I118" s="390" t="s">
        <v>54</v>
      </c>
      <c r="J118" s="477" t="s">
        <v>58</v>
      </c>
      <c r="K118" s="393" t="s">
        <v>513</v>
      </c>
      <c r="L118" s="401" t="s">
        <v>442</v>
      </c>
      <c r="M118" s="531" t="s">
        <v>55</v>
      </c>
      <c r="N118" s="393"/>
      <c r="O118" s="393" t="s">
        <v>122</v>
      </c>
      <c r="P118" s="393"/>
      <c r="Q118" s="393"/>
      <c r="R118" s="725" t="s">
        <v>722</v>
      </c>
      <c r="S118" s="392">
        <v>16</v>
      </c>
      <c r="T118" s="392"/>
      <c r="U118" s="5" t="s">
        <v>470</v>
      </c>
      <c r="V118" s="5" t="str">
        <f t="shared" si="6"/>
        <v>2016</v>
      </c>
    </row>
    <row r="119" spans="1:22" s="5" customFormat="1" ht="24" hidden="1" customHeight="1">
      <c r="A119" s="404" t="s">
        <v>63</v>
      </c>
      <c r="B119" s="716" t="s">
        <v>225</v>
      </c>
      <c r="C119" s="576"/>
      <c r="D119" s="606"/>
      <c r="E119" s="606"/>
      <c r="F119" s="606"/>
      <c r="G119" s="413"/>
      <c r="H119" s="413"/>
      <c r="I119" s="412"/>
      <c r="J119" s="574"/>
      <c r="K119" s="574"/>
      <c r="L119" s="411"/>
      <c r="M119" s="412"/>
      <c r="N119" s="413"/>
      <c r="O119" s="413"/>
      <c r="P119" s="413"/>
      <c r="Q119" s="413"/>
      <c r="R119" s="411"/>
      <c r="S119" s="392"/>
      <c r="T119" s="392"/>
    </row>
    <row r="120" spans="1:22" s="5" customFormat="1" ht="24" hidden="1" customHeight="1">
      <c r="A120" s="417" t="s">
        <v>106</v>
      </c>
      <c r="B120" s="414" t="s">
        <v>668</v>
      </c>
      <c r="C120" s="532" t="s">
        <v>226</v>
      </c>
      <c r="D120" s="432">
        <f>E120+F120</f>
        <v>0.2</v>
      </c>
      <c r="E120" s="461"/>
      <c r="F120" s="397">
        <v>0.2</v>
      </c>
      <c r="G120" s="398" t="s">
        <v>30</v>
      </c>
      <c r="H120" s="519" t="s">
        <v>26</v>
      </c>
      <c r="I120" s="390" t="s">
        <v>669</v>
      </c>
      <c r="J120" s="477" t="s">
        <v>58</v>
      </c>
      <c r="K120" s="393" t="s">
        <v>513</v>
      </c>
      <c r="L120" s="459" t="s">
        <v>670</v>
      </c>
      <c r="M120" s="531"/>
      <c r="N120" s="393"/>
      <c r="O120" s="393" t="s">
        <v>122</v>
      </c>
      <c r="P120" s="393"/>
      <c r="Q120" s="393"/>
      <c r="R120" s="401"/>
      <c r="S120" s="392">
        <v>20</v>
      </c>
      <c r="T120" s="392"/>
      <c r="U120" s="5" t="s">
        <v>470</v>
      </c>
      <c r="V120" s="5" t="str">
        <f t="shared" si="6"/>
        <v>2020</v>
      </c>
    </row>
    <row r="121" spans="1:22" s="5" customFormat="1" ht="24" hidden="1" customHeight="1">
      <c r="A121" s="404" t="s">
        <v>82</v>
      </c>
      <c r="B121" s="715" t="s">
        <v>64</v>
      </c>
      <c r="C121" s="576"/>
      <c r="D121" s="606"/>
      <c r="E121" s="606"/>
      <c r="F121" s="606"/>
      <c r="G121" s="413"/>
      <c r="H121" s="413"/>
      <c r="I121" s="412"/>
      <c r="J121" s="574"/>
      <c r="K121" s="574"/>
      <c r="L121" s="411"/>
      <c r="M121" s="412"/>
      <c r="N121" s="413"/>
      <c r="O121" s="413"/>
      <c r="P121" s="413"/>
      <c r="Q121" s="413"/>
      <c r="R121" s="411"/>
      <c r="S121" s="392"/>
      <c r="T121" s="392"/>
    </row>
    <row r="122" spans="1:22" s="5" customFormat="1" ht="24" hidden="1" customHeight="1">
      <c r="A122" s="385" t="s">
        <v>112</v>
      </c>
      <c r="B122" s="386" t="s">
        <v>493</v>
      </c>
      <c r="C122" s="538"/>
      <c r="D122" s="396"/>
      <c r="E122" s="396"/>
      <c r="F122" s="396"/>
      <c r="G122" s="393"/>
      <c r="H122" s="393"/>
      <c r="I122" s="392"/>
      <c r="J122" s="477"/>
      <c r="K122" s="477"/>
      <c r="L122" s="401"/>
      <c r="M122" s="392"/>
      <c r="N122" s="393"/>
      <c r="O122" s="393"/>
      <c r="P122" s="393"/>
      <c r="Q122" s="393"/>
      <c r="R122" s="401"/>
      <c r="S122" s="392"/>
      <c r="T122" s="392"/>
    </row>
    <row r="123" spans="1:22" s="5" customFormat="1" ht="33" hidden="1" customHeight="1">
      <c r="A123" s="417" t="s">
        <v>106</v>
      </c>
      <c r="B123" s="539" t="s">
        <v>400</v>
      </c>
      <c r="C123" s="393" t="s">
        <v>30</v>
      </c>
      <c r="D123" s="396">
        <f>E123+F123</f>
        <v>0.109</v>
      </c>
      <c r="E123" s="396"/>
      <c r="F123" s="396">
        <v>0.109</v>
      </c>
      <c r="G123" s="393" t="s">
        <v>120</v>
      </c>
      <c r="H123" s="393" t="s">
        <v>27</v>
      </c>
      <c r="I123" s="392" t="s">
        <v>131</v>
      </c>
      <c r="J123" s="477" t="s">
        <v>58</v>
      </c>
      <c r="K123" s="393" t="s">
        <v>513</v>
      </c>
      <c r="L123" s="540" t="s">
        <v>401</v>
      </c>
      <c r="M123" s="392" t="s">
        <v>132</v>
      </c>
      <c r="N123" s="393"/>
      <c r="O123" s="393"/>
      <c r="P123" s="393" t="s">
        <v>122</v>
      </c>
      <c r="Q123" s="393"/>
      <c r="R123" s="401"/>
      <c r="S123" s="392">
        <v>18</v>
      </c>
      <c r="T123" s="392"/>
      <c r="V123" s="5" t="str">
        <f t="shared" si="6"/>
        <v>2018</v>
      </c>
    </row>
    <row r="124" spans="1:22" s="5" customFormat="1" ht="33.950000000000003" hidden="1" customHeight="1">
      <c r="A124" s="385" t="s">
        <v>112</v>
      </c>
      <c r="B124" s="386" t="s">
        <v>109</v>
      </c>
      <c r="C124" s="541"/>
      <c r="D124" s="513"/>
      <c r="E124" s="513"/>
      <c r="F124" s="397"/>
      <c r="G124" s="398"/>
      <c r="H124" s="519"/>
      <c r="I124" s="390"/>
      <c r="J124" s="515"/>
      <c r="K124" s="515"/>
      <c r="L124" s="401"/>
      <c r="M124" s="402"/>
      <c r="N124" s="393"/>
      <c r="O124" s="393"/>
      <c r="P124" s="393"/>
      <c r="Q124" s="393"/>
      <c r="R124" s="401"/>
      <c r="S124" s="392"/>
      <c r="T124" s="392"/>
    </row>
    <row r="125" spans="1:22" s="5" customFormat="1" ht="69.95" hidden="1" customHeight="1">
      <c r="A125" s="417" t="s">
        <v>106</v>
      </c>
      <c r="B125" s="490" t="s">
        <v>435</v>
      </c>
      <c r="C125" s="516" t="s">
        <v>30</v>
      </c>
      <c r="D125" s="396">
        <f>+E125+F125</f>
        <v>4.0004</v>
      </c>
      <c r="E125" s="396"/>
      <c r="F125" s="397">
        <v>4.0004</v>
      </c>
      <c r="G125" s="398" t="s">
        <v>25</v>
      </c>
      <c r="H125" s="519" t="s">
        <v>29</v>
      </c>
      <c r="I125" s="390" t="s">
        <v>65</v>
      </c>
      <c r="J125" s="477" t="s">
        <v>47</v>
      </c>
      <c r="K125" s="393" t="s">
        <v>513</v>
      </c>
      <c r="L125" s="392" t="s">
        <v>520</v>
      </c>
      <c r="M125" s="531" t="s">
        <v>66</v>
      </c>
      <c r="N125" s="393"/>
      <c r="O125" s="393" t="s">
        <v>122</v>
      </c>
      <c r="P125" s="393"/>
      <c r="Q125" s="393"/>
      <c r="R125" s="725" t="s">
        <v>722</v>
      </c>
      <c r="S125" s="392">
        <v>16</v>
      </c>
      <c r="T125" s="392"/>
      <c r="U125" s="5" t="s">
        <v>470</v>
      </c>
      <c r="V125" s="5" t="str">
        <f t="shared" si="6"/>
        <v>2016</v>
      </c>
    </row>
    <row r="126" spans="1:22" s="5" customFormat="1" ht="69.95" hidden="1" customHeight="1">
      <c r="A126" s="417" t="s">
        <v>106</v>
      </c>
      <c r="B126" s="490" t="s">
        <v>67</v>
      </c>
      <c r="C126" s="516" t="s">
        <v>30</v>
      </c>
      <c r="D126" s="396">
        <f t="shared" ref="D126:D138" si="11">+E126+F126</f>
        <v>0.50039999999999996</v>
      </c>
      <c r="E126" s="396"/>
      <c r="F126" s="397">
        <v>0.50039999999999996</v>
      </c>
      <c r="G126" s="398" t="s">
        <v>25</v>
      </c>
      <c r="H126" s="519" t="s">
        <v>29</v>
      </c>
      <c r="I126" s="390" t="s">
        <v>65</v>
      </c>
      <c r="J126" s="477" t="s">
        <v>47</v>
      </c>
      <c r="K126" s="542" t="s">
        <v>531</v>
      </c>
      <c r="L126" s="392" t="s">
        <v>551</v>
      </c>
      <c r="M126" s="531" t="s">
        <v>66</v>
      </c>
      <c r="N126" s="393"/>
      <c r="O126" s="393" t="s">
        <v>122</v>
      </c>
      <c r="P126" s="393"/>
      <c r="Q126" s="393"/>
      <c r="R126" s="725" t="s">
        <v>722</v>
      </c>
      <c r="S126" s="392">
        <v>16</v>
      </c>
      <c r="T126" s="392"/>
      <c r="U126" s="5" t="s">
        <v>470</v>
      </c>
      <c r="V126" s="5" t="str">
        <f t="shared" si="6"/>
        <v>2016</v>
      </c>
    </row>
    <row r="127" spans="1:22" s="5" customFormat="1" ht="69.95" hidden="1" customHeight="1">
      <c r="A127" s="417" t="s">
        <v>106</v>
      </c>
      <c r="B127" s="490" t="s">
        <v>145</v>
      </c>
      <c r="C127" s="516" t="s">
        <v>30</v>
      </c>
      <c r="D127" s="396">
        <f t="shared" si="11"/>
        <v>0.20810000000000001</v>
      </c>
      <c r="E127" s="396"/>
      <c r="F127" s="396">
        <v>0.20810000000000001</v>
      </c>
      <c r="G127" s="398" t="s">
        <v>25</v>
      </c>
      <c r="H127" s="519" t="s">
        <v>29</v>
      </c>
      <c r="I127" s="390" t="s">
        <v>65</v>
      </c>
      <c r="J127" s="477" t="s">
        <v>68</v>
      </c>
      <c r="K127" s="542" t="s">
        <v>532</v>
      </c>
      <c r="L127" s="392" t="s">
        <v>551</v>
      </c>
      <c r="M127" s="531" t="s">
        <v>66</v>
      </c>
      <c r="N127" s="393"/>
      <c r="O127" s="393" t="s">
        <v>122</v>
      </c>
      <c r="P127" s="393"/>
      <c r="Q127" s="393"/>
      <c r="R127" s="725" t="s">
        <v>722</v>
      </c>
      <c r="S127" s="392">
        <v>16</v>
      </c>
      <c r="T127" s="392"/>
      <c r="U127" s="5" t="s">
        <v>470</v>
      </c>
      <c r="V127" s="5" t="str">
        <f t="shared" si="6"/>
        <v>2016</v>
      </c>
    </row>
    <row r="128" spans="1:22" s="5" customFormat="1" ht="69.95" hidden="1" customHeight="1">
      <c r="A128" s="417" t="s">
        <v>106</v>
      </c>
      <c r="B128" s="490" t="s">
        <v>69</v>
      </c>
      <c r="C128" s="516" t="s">
        <v>30</v>
      </c>
      <c r="D128" s="396">
        <f t="shared" si="11"/>
        <v>0.27350000000000002</v>
      </c>
      <c r="E128" s="396"/>
      <c r="F128" s="397">
        <v>0.27350000000000002</v>
      </c>
      <c r="G128" s="398" t="s">
        <v>25</v>
      </c>
      <c r="H128" s="519" t="s">
        <v>29</v>
      </c>
      <c r="I128" s="390" t="s">
        <v>70</v>
      </c>
      <c r="J128" s="477" t="s">
        <v>47</v>
      </c>
      <c r="K128" s="542" t="s">
        <v>533</v>
      </c>
      <c r="L128" s="392" t="s">
        <v>551</v>
      </c>
      <c r="M128" s="531" t="s">
        <v>66</v>
      </c>
      <c r="N128" s="393"/>
      <c r="O128" s="393" t="s">
        <v>122</v>
      </c>
      <c r="P128" s="393"/>
      <c r="Q128" s="393"/>
      <c r="R128" s="725" t="s">
        <v>722</v>
      </c>
      <c r="S128" s="392">
        <v>16</v>
      </c>
      <c r="T128" s="392"/>
      <c r="U128" s="5" t="s">
        <v>470</v>
      </c>
      <c r="V128" s="5" t="str">
        <f t="shared" si="6"/>
        <v>2016</v>
      </c>
    </row>
    <row r="129" spans="1:22" s="5" customFormat="1" ht="69.95" hidden="1" customHeight="1">
      <c r="A129" s="417" t="s">
        <v>106</v>
      </c>
      <c r="B129" s="490" t="s">
        <v>71</v>
      </c>
      <c r="C129" s="516" t="s">
        <v>30</v>
      </c>
      <c r="D129" s="396">
        <f t="shared" si="11"/>
        <v>0.35270000000000001</v>
      </c>
      <c r="E129" s="396"/>
      <c r="F129" s="397">
        <v>0.35270000000000001</v>
      </c>
      <c r="G129" s="398" t="s">
        <v>25</v>
      </c>
      <c r="H129" s="519" t="s">
        <v>29</v>
      </c>
      <c r="I129" s="390" t="s">
        <v>72</v>
      </c>
      <c r="J129" s="477" t="s">
        <v>47</v>
      </c>
      <c r="K129" s="542" t="s">
        <v>534</v>
      </c>
      <c r="L129" s="392" t="s">
        <v>551</v>
      </c>
      <c r="M129" s="531" t="s">
        <v>66</v>
      </c>
      <c r="N129" s="393"/>
      <c r="O129" s="393" t="s">
        <v>122</v>
      </c>
      <c r="P129" s="393"/>
      <c r="Q129" s="393"/>
      <c r="R129" s="725" t="s">
        <v>722</v>
      </c>
      <c r="S129" s="392">
        <v>16</v>
      </c>
      <c r="T129" s="392"/>
      <c r="U129" s="5" t="s">
        <v>470</v>
      </c>
      <c r="V129" s="5" t="str">
        <f t="shared" si="6"/>
        <v>2016</v>
      </c>
    </row>
    <row r="130" spans="1:22" s="5" customFormat="1" ht="69.95" hidden="1" customHeight="1">
      <c r="A130" s="417" t="s">
        <v>106</v>
      </c>
      <c r="B130" s="490" t="s">
        <v>73</v>
      </c>
      <c r="C130" s="516" t="s">
        <v>30</v>
      </c>
      <c r="D130" s="396">
        <f t="shared" si="11"/>
        <v>0.20810000000000001</v>
      </c>
      <c r="E130" s="396"/>
      <c r="F130" s="397">
        <v>0.20810000000000001</v>
      </c>
      <c r="G130" s="398" t="s">
        <v>25</v>
      </c>
      <c r="H130" s="519" t="s">
        <v>29</v>
      </c>
      <c r="I130" s="390" t="s">
        <v>65</v>
      </c>
      <c r="J130" s="477" t="s">
        <v>47</v>
      </c>
      <c r="K130" s="542" t="s">
        <v>535</v>
      </c>
      <c r="L130" s="392" t="s">
        <v>551</v>
      </c>
      <c r="M130" s="531" t="s">
        <v>66</v>
      </c>
      <c r="N130" s="393"/>
      <c r="O130" s="393" t="s">
        <v>122</v>
      </c>
      <c r="P130" s="393"/>
      <c r="Q130" s="393"/>
      <c r="R130" s="725" t="s">
        <v>722</v>
      </c>
      <c r="S130" s="392">
        <v>16</v>
      </c>
      <c r="T130" s="392"/>
      <c r="U130" s="5" t="s">
        <v>470</v>
      </c>
      <c r="V130" s="5" t="str">
        <f t="shared" si="6"/>
        <v>2016</v>
      </c>
    </row>
    <row r="131" spans="1:22" s="5" customFormat="1" ht="69.95" hidden="1" customHeight="1">
      <c r="A131" s="417" t="s">
        <v>106</v>
      </c>
      <c r="B131" s="490" t="s">
        <v>74</v>
      </c>
      <c r="C131" s="516" t="s">
        <v>30</v>
      </c>
      <c r="D131" s="396">
        <f t="shared" si="11"/>
        <v>0.20810000000000001</v>
      </c>
      <c r="E131" s="396"/>
      <c r="F131" s="397">
        <v>0.20810000000000001</v>
      </c>
      <c r="G131" s="398" t="s">
        <v>25</v>
      </c>
      <c r="H131" s="519" t="s">
        <v>29</v>
      </c>
      <c r="I131" s="390" t="s">
        <v>65</v>
      </c>
      <c r="J131" s="477" t="s">
        <v>47</v>
      </c>
      <c r="K131" s="542" t="s">
        <v>536</v>
      </c>
      <c r="L131" s="392" t="s">
        <v>551</v>
      </c>
      <c r="M131" s="531" t="s">
        <v>66</v>
      </c>
      <c r="N131" s="393"/>
      <c r="O131" s="393" t="s">
        <v>122</v>
      </c>
      <c r="P131" s="393"/>
      <c r="Q131" s="393"/>
      <c r="R131" s="725" t="s">
        <v>722</v>
      </c>
      <c r="S131" s="392">
        <v>16</v>
      </c>
      <c r="T131" s="392"/>
      <c r="U131" s="5" t="s">
        <v>470</v>
      </c>
      <c r="V131" s="5" t="str">
        <f t="shared" si="6"/>
        <v>2016</v>
      </c>
    </row>
    <row r="132" spans="1:22" s="5" customFormat="1" ht="69.95" hidden="1" customHeight="1">
      <c r="A132" s="417" t="s">
        <v>106</v>
      </c>
      <c r="B132" s="490" t="s">
        <v>75</v>
      </c>
      <c r="C132" s="516" t="s">
        <v>30</v>
      </c>
      <c r="D132" s="396">
        <f t="shared" si="11"/>
        <v>0.20810000000000001</v>
      </c>
      <c r="E132" s="396"/>
      <c r="F132" s="397">
        <v>0.20810000000000001</v>
      </c>
      <c r="G132" s="398" t="s">
        <v>25</v>
      </c>
      <c r="H132" s="519" t="s">
        <v>29</v>
      </c>
      <c r="I132" s="390" t="s">
        <v>65</v>
      </c>
      <c r="J132" s="477" t="s">
        <v>47</v>
      </c>
      <c r="K132" s="542" t="s">
        <v>537</v>
      </c>
      <c r="L132" s="392" t="s">
        <v>551</v>
      </c>
      <c r="M132" s="531" t="s">
        <v>66</v>
      </c>
      <c r="N132" s="393"/>
      <c r="O132" s="393" t="s">
        <v>122</v>
      </c>
      <c r="P132" s="393"/>
      <c r="Q132" s="393"/>
      <c r="R132" s="725" t="s">
        <v>722</v>
      </c>
      <c r="S132" s="392">
        <v>16</v>
      </c>
      <c r="T132" s="392"/>
      <c r="U132" s="5" t="s">
        <v>470</v>
      </c>
      <c r="V132" s="5" t="str">
        <f t="shared" si="6"/>
        <v>2016</v>
      </c>
    </row>
    <row r="133" spans="1:22" s="5" customFormat="1" ht="69.95" hidden="1" customHeight="1">
      <c r="A133" s="417" t="s">
        <v>106</v>
      </c>
      <c r="B133" s="490" t="s">
        <v>76</v>
      </c>
      <c r="C133" s="516" t="s">
        <v>30</v>
      </c>
      <c r="D133" s="396">
        <f t="shared" si="11"/>
        <v>0.20810000000000001</v>
      </c>
      <c r="E133" s="396"/>
      <c r="F133" s="397">
        <v>0.20810000000000001</v>
      </c>
      <c r="G133" s="398" t="s">
        <v>25</v>
      </c>
      <c r="H133" s="519" t="s">
        <v>29</v>
      </c>
      <c r="I133" s="390" t="s">
        <v>65</v>
      </c>
      <c r="J133" s="477" t="s">
        <v>47</v>
      </c>
      <c r="K133" s="393" t="s">
        <v>513</v>
      </c>
      <c r="L133" s="392" t="s">
        <v>551</v>
      </c>
      <c r="M133" s="531" t="s">
        <v>66</v>
      </c>
      <c r="N133" s="393"/>
      <c r="O133" s="393" t="s">
        <v>122</v>
      </c>
      <c r="P133" s="393"/>
      <c r="Q133" s="393"/>
      <c r="R133" s="725" t="s">
        <v>722</v>
      </c>
      <c r="S133" s="392">
        <v>16</v>
      </c>
      <c r="T133" s="392"/>
      <c r="U133" s="5" t="s">
        <v>470</v>
      </c>
      <c r="V133" s="5" t="str">
        <f t="shared" si="6"/>
        <v>2016</v>
      </c>
    </row>
    <row r="134" spans="1:22" s="5" customFormat="1" ht="69.95" hidden="1" customHeight="1">
      <c r="A134" s="417" t="s">
        <v>106</v>
      </c>
      <c r="B134" s="490" t="s">
        <v>77</v>
      </c>
      <c r="C134" s="516" t="s">
        <v>30</v>
      </c>
      <c r="D134" s="396">
        <f t="shared" si="11"/>
        <v>0.20810000000000001</v>
      </c>
      <c r="E134" s="396"/>
      <c r="F134" s="397">
        <v>0.20810000000000001</v>
      </c>
      <c r="G134" s="398" t="s">
        <v>25</v>
      </c>
      <c r="H134" s="519" t="s">
        <v>29</v>
      </c>
      <c r="I134" s="390" t="s">
        <v>65</v>
      </c>
      <c r="J134" s="477" t="s">
        <v>47</v>
      </c>
      <c r="K134" s="542" t="s">
        <v>538</v>
      </c>
      <c r="L134" s="392" t="s">
        <v>551</v>
      </c>
      <c r="M134" s="531" t="s">
        <v>66</v>
      </c>
      <c r="N134" s="393"/>
      <c r="O134" s="393" t="s">
        <v>122</v>
      </c>
      <c r="P134" s="393"/>
      <c r="Q134" s="393"/>
      <c r="R134" s="725" t="s">
        <v>722</v>
      </c>
      <c r="S134" s="392">
        <v>16</v>
      </c>
      <c r="T134" s="392"/>
      <c r="U134" s="5" t="s">
        <v>470</v>
      </c>
      <c r="V134" s="5" t="str">
        <f t="shared" si="6"/>
        <v>2016</v>
      </c>
    </row>
    <row r="135" spans="1:22" s="5" customFormat="1" ht="69.95" hidden="1" customHeight="1">
      <c r="A135" s="417" t="s">
        <v>106</v>
      </c>
      <c r="B135" s="490" t="s">
        <v>78</v>
      </c>
      <c r="C135" s="516" t="s">
        <v>30</v>
      </c>
      <c r="D135" s="396">
        <f t="shared" si="11"/>
        <v>0.20810000000000001</v>
      </c>
      <c r="E135" s="396"/>
      <c r="F135" s="397">
        <v>0.20810000000000001</v>
      </c>
      <c r="G135" s="398" t="s">
        <v>25</v>
      </c>
      <c r="H135" s="519" t="s">
        <v>29</v>
      </c>
      <c r="I135" s="390" t="s">
        <v>65</v>
      </c>
      <c r="J135" s="477" t="s">
        <v>47</v>
      </c>
      <c r="K135" s="542" t="s">
        <v>539</v>
      </c>
      <c r="L135" s="392" t="s">
        <v>551</v>
      </c>
      <c r="M135" s="531" t="s">
        <v>66</v>
      </c>
      <c r="N135" s="393"/>
      <c r="O135" s="393" t="s">
        <v>122</v>
      </c>
      <c r="P135" s="393"/>
      <c r="Q135" s="393"/>
      <c r="R135" s="725" t="s">
        <v>722</v>
      </c>
      <c r="S135" s="392">
        <v>16</v>
      </c>
      <c r="T135" s="392"/>
      <c r="U135" s="5" t="s">
        <v>470</v>
      </c>
      <c r="V135" s="5" t="str">
        <f t="shared" si="6"/>
        <v>2016</v>
      </c>
    </row>
    <row r="136" spans="1:22" s="5" customFormat="1" ht="69.95" hidden="1" customHeight="1">
      <c r="A136" s="417" t="s">
        <v>106</v>
      </c>
      <c r="B136" s="490" t="s">
        <v>79</v>
      </c>
      <c r="C136" s="516" t="s">
        <v>30</v>
      </c>
      <c r="D136" s="396">
        <f t="shared" si="11"/>
        <v>0.41620000000000001</v>
      </c>
      <c r="E136" s="396"/>
      <c r="F136" s="397">
        <v>0.41620000000000001</v>
      </c>
      <c r="G136" s="398" t="s">
        <v>25</v>
      </c>
      <c r="H136" s="519" t="s">
        <v>29</v>
      </c>
      <c r="I136" s="390" t="s">
        <v>65</v>
      </c>
      <c r="J136" s="477" t="s">
        <v>47</v>
      </c>
      <c r="K136" s="393" t="s">
        <v>513</v>
      </c>
      <c r="L136" s="392" t="s">
        <v>551</v>
      </c>
      <c r="M136" s="531" t="s">
        <v>66</v>
      </c>
      <c r="N136" s="393"/>
      <c r="O136" s="393" t="s">
        <v>122</v>
      </c>
      <c r="P136" s="393"/>
      <c r="Q136" s="393"/>
      <c r="R136" s="725" t="s">
        <v>722</v>
      </c>
      <c r="S136" s="392">
        <v>16</v>
      </c>
      <c r="T136" s="392"/>
      <c r="U136" s="5" t="s">
        <v>470</v>
      </c>
      <c r="V136" s="5" t="str">
        <f t="shared" si="6"/>
        <v>2016</v>
      </c>
    </row>
    <row r="137" spans="1:22" s="5" customFormat="1" ht="69.95" hidden="1" customHeight="1">
      <c r="A137" s="417" t="s">
        <v>106</v>
      </c>
      <c r="B137" s="490" t="s">
        <v>80</v>
      </c>
      <c r="C137" s="516" t="s">
        <v>30</v>
      </c>
      <c r="D137" s="396">
        <f t="shared" si="11"/>
        <v>0.2172</v>
      </c>
      <c r="E137" s="396"/>
      <c r="F137" s="397">
        <v>0.2172</v>
      </c>
      <c r="G137" s="398" t="s">
        <v>25</v>
      </c>
      <c r="H137" s="519" t="s">
        <v>29</v>
      </c>
      <c r="I137" s="390" t="s">
        <v>65</v>
      </c>
      <c r="J137" s="477" t="s">
        <v>47</v>
      </c>
      <c r="K137" s="393" t="s">
        <v>513</v>
      </c>
      <c r="L137" s="392" t="s">
        <v>551</v>
      </c>
      <c r="M137" s="531" t="s">
        <v>66</v>
      </c>
      <c r="N137" s="393"/>
      <c r="O137" s="393" t="s">
        <v>122</v>
      </c>
      <c r="P137" s="393"/>
      <c r="Q137" s="393"/>
      <c r="R137" s="725" t="s">
        <v>722</v>
      </c>
      <c r="S137" s="392">
        <v>16</v>
      </c>
      <c r="T137" s="392"/>
      <c r="U137" s="5" t="s">
        <v>470</v>
      </c>
      <c r="V137" s="5" t="str">
        <f t="shared" si="6"/>
        <v>2016</v>
      </c>
    </row>
    <row r="138" spans="1:22" s="5" customFormat="1" ht="69.95" hidden="1" customHeight="1">
      <c r="A138" s="417" t="s">
        <v>106</v>
      </c>
      <c r="B138" s="490" t="s">
        <v>81</v>
      </c>
      <c r="C138" s="516" t="s">
        <v>30</v>
      </c>
      <c r="D138" s="396">
        <f t="shared" si="11"/>
        <v>0.60929999999999995</v>
      </c>
      <c r="E138" s="396"/>
      <c r="F138" s="397">
        <v>0.60929999999999995</v>
      </c>
      <c r="G138" s="398" t="s">
        <v>25</v>
      </c>
      <c r="H138" s="519" t="s">
        <v>29</v>
      </c>
      <c r="I138" s="390" t="s">
        <v>54</v>
      </c>
      <c r="J138" s="477" t="s">
        <v>47</v>
      </c>
      <c r="K138" s="393" t="s">
        <v>513</v>
      </c>
      <c r="L138" s="392" t="s">
        <v>551</v>
      </c>
      <c r="M138" s="531" t="s">
        <v>55</v>
      </c>
      <c r="N138" s="393"/>
      <c r="O138" s="393" t="s">
        <v>122</v>
      </c>
      <c r="P138" s="393"/>
      <c r="Q138" s="393"/>
      <c r="R138" s="725" t="s">
        <v>722</v>
      </c>
      <c r="S138" s="392">
        <v>16</v>
      </c>
      <c r="T138" s="392"/>
      <c r="U138" s="5" t="s">
        <v>470</v>
      </c>
      <c r="V138" s="5" t="str">
        <f t="shared" ref="V138:V201" si="12">CONCATENATE("20",S138)</f>
        <v>2016</v>
      </c>
    </row>
    <row r="139" spans="1:22" s="5" customFormat="1" ht="27.75" hidden="1" customHeight="1">
      <c r="A139" s="404" t="s">
        <v>90</v>
      </c>
      <c r="B139" s="715" t="s">
        <v>83</v>
      </c>
      <c r="C139" s="576"/>
      <c r="D139" s="606"/>
      <c r="E139" s="606"/>
      <c r="F139" s="606"/>
      <c r="G139" s="413"/>
      <c r="H139" s="413"/>
      <c r="I139" s="412"/>
      <c r="J139" s="574"/>
      <c r="K139" s="574"/>
      <c r="L139" s="411"/>
      <c r="M139" s="412"/>
      <c r="N139" s="413"/>
      <c r="O139" s="413"/>
      <c r="P139" s="413"/>
      <c r="Q139" s="413"/>
      <c r="R139" s="411"/>
      <c r="S139" s="392"/>
      <c r="T139" s="392"/>
    </row>
    <row r="140" spans="1:22" s="5" customFormat="1" ht="35.25" hidden="1" customHeight="1">
      <c r="A140" s="385" t="s">
        <v>112</v>
      </c>
      <c r="B140" s="386" t="s">
        <v>111</v>
      </c>
      <c r="C140" s="538"/>
      <c r="D140" s="396"/>
      <c r="E140" s="396"/>
      <c r="F140" s="396"/>
      <c r="G140" s="393"/>
      <c r="H140" s="393"/>
      <c r="I140" s="392"/>
      <c r="J140" s="477"/>
      <c r="K140" s="477"/>
      <c r="L140" s="401"/>
      <c r="M140" s="392"/>
      <c r="N140" s="393"/>
      <c r="O140" s="393"/>
      <c r="P140" s="393"/>
      <c r="Q140" s="393"/>
      <c r="R140" s="401"/>
      <c r="S140" s="392"/>
      <c r="T140" s="392"/>
    </row>
    <row r="141" spans="1:22" s="5" customFormat="1" ht="24" hidden="1" customHeight="1">
      <c r="A141" s="417" t="s">
        <v>106</v>
      </c>
      <c r="B141" s="551" t="s">
        <v>87</v>
      </c>
      <c r="C141" s="393" t="s">
        <v>116</v>
      </c>
      <c r="D141" s="396">
        <v>0.3</v>
      </c>
      <c r="E141" s="396"/>
      <c r="F141" s="397">
        <v>0.3</v>
      </c>
      <c r="G141" s="398" t="s">
        <v>25</v>
      </c>
      <c r="H141" s="416" t="s">
        <v>29</v>
      </c>
      <c r="I141" s="399" t="s">
        <v>88</v>
      </c>
      <c r="J141" s="477"/>
      <c r="K141" s="393" t="s">
        <v>513</v>
      </c>
      <c r="L141" s="401" t="s">
        <v>398</v>
      </c>
      <c r="M141" s="392" t="s">
        <v>59</v>
      </c>
      <c r="N141" s="393"/>
      <c r="O141" s="393" t="s">
        <v>122</v>
      </c>
      <c r="P141" s="393"/>
      <c r="Q141" s="393"/>
      <c r="R141" s="725" t="s">
        <v>721</v>
      </c>
      <c r="S141" s="392">
        <v>17</v>
      </c>
      <c r="T141" s="392"/>
      <c r="V141" s="5" t="str">
        <f t="shared" si="12"/>
        <v>2017</v>
      </c>
    </row>
    <row r="142" spans="1:22" s="5" customFormat="1" ht="52.5" hidden="1" customHeight="1">
      <c r="A142" s="417" t="s">
        <v>106</v>
      </c>
      <c r="B142" s="551" t="s">
        <v>84</v>
      </c>
      <c r="C142" s="393" t="s">
        <v>116</v>
      </c>
      <c r="D142" s="396">
        <f>+E142+F142</f>
        <v>5.1999999999999998E-2</v>
      </c>
      <c r="E142" s="396"/>
      <c r="F142" s="397">
        <v>5.1999999999999998E-2</v>
      </c>
      <c r="G142" s="398" t="s">
        <v>25</v>
      </c>
      <c r="H142" s="416" t="s">
        <v>29</v>
      </c>
      <c r="I142" s="399" t="s">
        <v>85</v>
      </c>
      <c r="J142" s="477"/>
      <c r="K142" s="393" t="s">
        <v>513</v>
      </c>
      <c r="L142" s="401" t="s">
        <v>451</v>
      </c>
      <c r="M142" s="392" t="s">
        <v>86</v>
      </c>
      <c r="N142" s="393"/>
      <c r="O142" s="393" t="s">
        <v>122</v>
      </c>
      <c r="P142" s="393"/>
      <c r="Q142" s="393"/>
      <c r="R142" s="725" t="s">
        <v>722</v>
      </c>
      <c r="S142" s="392">
        <v>17</v>
      </c>
      <c r="T142" s="392"/>
      <c r="V142" s="5" t="str">
        <f t="shared" si="12"/>
        <v>2017</v>
      </c>
    </row>
    <row r="143" spans="1:22" s="5" customFormat="1" ht="45.75" hidden="1" customHeight="1">
      <c r="A143" s="404" t="s">
        <v>552</v>
      </c>
      <c r="B143" s="711" t="s">
        <v>91</v>
      </c>
      <c r="C143" s="576"/>
      <c r="D143" s="606"/>
      <c r="E143" s="606"/>
      <c r="F143" s="628"/>
      <c r="G143" s="712"/>
      <c r="H143" s="713"/>
      <c r="I143" s="714"/>
      <c r="J143" s="574"/>
      <c r="K143" s="574"/>
      <c r="L143" s="411"/>
      <c r="M143" s="412"/>
      <c r="N143" s="413"/>
      <c r="O143" s="413"/>
      <c r="P143" s="413"/>
      <c r="Q143" s="413"/>
      <c r="R143" s="411"/>
      <c r="S143" s="392"/>
      <c r="T143" s="392"/>
    </row>
    <row r="144" spans="1:22" s="5" customFormat="1" ht="24" hidden="1" customHeight="1">
      <c r="A144" s="385" t="s">
        <v>112</v>
      </c>
      <c r="B144" s="386" t="s">
        <v>493</v>
      </c>
      <c r="C144" s="393"/>
      <c r="D144" s="432"/>
      <c r="E144" s="396"/>
      <c r="F144" s="397"/>
      <c r="G144" s="398"/>
      <c r="H144" s="416"/>
      <c r="I144" s="418"/>
      <c r="J144" s="477"/>
      <c r="K144" s="477"/>
      <c r="L144" s="401"/>
      <c r="M144" s="392"/>
      <c r="N144" s="393"/>
      <c r="O144" s="393"/>
      <c r="P144" s="393"/>
      <c r="Q144" s="393"/>
      <c r="R144" s="401"/>
      <c r="S144" s="392"/>
      <c r="T144" s="392">
        <v>161</v>
      </c>
    </row>
    <row r="145" spans="1:22" s="5" customFormat="1" ht="24" customHeight="1">
      <c r="A145" s="417" t="s">
        <v>106</v>
      </c>
      <c r="B145" s="787" t="s">
        <v>428</v>
      </c>
      <c r="C145" s="788" t="s">
        <v>93</v>
      </c>
      <c r="D145" s="432">
        <f>F145+E145</f>
        <v>3</v>
      </c>
      <c r="E145" s="396"/>
      <c r="F145" s="789">
        <v>3</v>
      </c>
      <c r="G145" s="398" t="s">
        <v>25</v>
      </c>
      <c r="H145" s="790" t="s">
        <v>26</v>
      </c>
      <c r="I145" s="418" t="s">
        <v>541</v>
      </c>
      <c r="J145" s="477" t="s">
        <v>58</v>
      </c>
      <c r="K145" s="393" t="s">
        <v>513</v>
      </c>
      <c r="L145" s="392" t="s">
        <v>523</v>
      </c>
      <c r="M145" s="392"/>
      <c r="N145" s="393" t="s">
        <v>122</v>
      </c>
      <c r="O145" s="393"/>
      <c r="P145" s="393"/>
      <c r="Q145" s="393"/>
      <c r="R145" s="401" t="s">
        <v>828</v>
      </c>
      <c r="S145" s="392">
        <v>18</v>
      </c>
      <c r="T145" s="392"/>
      <c r="V145" s="5" t="str">
        <f t="shared" si="12"/>
        <v>2018</v>
      </c>
    </row>
    <row r="146" spans="1:22" s="5" customFormat="1" ht="24" hidden="1" customHeight="1">
      <c r="A146" s="385" t="s">
        <v>112</v>
      </c>
      <c r="B146" s="386" t="s">
        <v>111</v>
      </c>
      <c r="C146" s="393"/>
      <c r="D146" s="396"/>
      <c r="E146" s="396"/>
      <c r="F146" s="396"/>
      <c r="G146" s="401"/>
      <c r="H146" s="393"/>
      <c r="I146" s="392"/>
      <c r="J146" s="393"/>
      <c r="K146" s="393"/>
      <c r="L146" s="401"/>
      <c r="M146" s="392"/>
      <c r="N146" s="393"/>
      <c r="O146" s="393"/>
      <c r="P146" s="393"/>
      <c r="Q146" s="393"/>
      <c r="R146" s="401"/>
      <c r="S146" s="392"/>
      <c r="T146" s="392"/>
    </row>
    <row r="147" spans="1:22" s="5" customFormat="1" ht="51" hidden="1" customHeight="1">
      <c r="A147" s="417" t="s">
        <v>106</v>
      </c>
      <c r="B147" s="490" t="s">
        <v>92</v>
      </c>
      <c r="C147" s="393" t="s">
        <v>93</v>
      </c>
      <c r="D147" s="432">
        <v>1.5</v>
      </c>
      <c r="E147" s="396"/>
      <c r="F147" s="397">
        <v>1.5</v>
      </c>
      <c r="G147" s="398" t="s">
        <v>25</v>
      </c>
      <c r="H147" s="416" t="s">
        <v>45</v>
      </c>
      <c r="I147" s="418" t="s">
        <v>415</v>
      </c>
      <c r="J147" s="477"/>
      <c r="K147" s="389"/>
      <c r="L147" s="401" t="s">
        <v>398</v>
      </c>
      <c r="M147" s="392" t="s">
        <v>94</v>
      </c>
      <c r="N147" s="393"/>
      <c r="O147" s="393" t="s">
        <v>122</v>
      </c>
      <c r="P147" s="393"/>
      <c r="Q147" s="393"/>
      <c r="R147" s="491" t="s">
        <v>829</v>
      </c>
      <c r="S147" s="392">
        <v>17</v>
      </c>
      <c r="T147" s="392"/>
      <c r="U147" s="5" t="s">
        <v>470</v>
      </c>
      <c r="V147" s="5" t="str">
        <f t="shared" si="12"/>
        <v>2017</v>
      </c>
    </row>
    <row r="148" spans="1:22" s="5" customFormat="1" ht="24" hidden="1" customHeight="1">
      <c r="A148" s="404" t="s">
        <v>646</v>
      </c>
      <c r="B148" s="575" t="s">
        <v>416</v>
      </c>
      <c r="C148" s="576"/>
      <c r="D148" s="577"/>
      <c r="E148" s="578"/>
      <c r="F148" s="579"/>
      <c r="G148" s="580"/>
      <c r="H148" s="581"/>
      <c r="I148" s="582"/>
      <c r="J148" s="583"/>
      <c r="K148" s="710"/>
      <c r="L148" s="584"/>
      <c r="M148" s="585"/>
      <c r="N148" s="413"/>
      <c r="O148" s="413"/>
      <c r="P148" s="413"/>
      <c r="Q148" s="413"/>
      <c r="R148" s="411"/>
      <c r="S148" s="392"/>
      <c r="T148" s="392"/>
    </row>
    <row r="149" spans="1:22" s="5" customFormat="1" ht="24" hidden="1" customHeight="1">
      <c r="A149" s="385" t="s">
        <v>112</v>
      </c>
      <c r="B149" s="386" t="s">
        <v>563</v>
      </c>
      <c r="C149" s="538"/>
      <c r="D149" s="562"/>
      <c r="E149" s="563"/>
      <c r="F149" s="564"/>
      <c r="G149" s="565"/>
      <c r="H149" s="566"/>
      <c r="I149" s="567"/>
      <c r="J149" s="568"/>
      <c r="K149" s="569"/>
      <c r="L149" s="391"/>
      <c r="M149" s="570"/>
      <c r="N149" s="393"/>
      <c r="O149" s="393"/>
      <c r="P149" s="393"/>
      <c r="Q149" s="393"/>
      <c r="R149" s="401"/>
      <c r="S149" s="392"/>
      <c r="T149" s="392"/>
    </row>
    <row r="150" spans="1:22" s="5" customFormat="1" ht="24" hidden="1" customHeight="1">
      <c r="A150" s="417" t="s">
        <v>106</v>
      </c>
      <c r="B150" s="571" t="s">
        <v>542</v>
      </c>
      <c r="C150" s="415" t="s">
        <v>129</v>
      </c>
      <c r="D150" s="403">
        <f>E150+F150</f>
        <v>5</v>
      </c>
      <c r="E150" s="403"/>
      <c r="F150" s="403">
        <v>5</v>
      </c>
      <c r="G150" s="389" t="s">
        <v>25</v>
      </c>
      <c r="H150" s="389" t="s">
        <v>26</v>
      </c>
      <c r="I150" s="390" t="s">
        <v>544</v>
      </c>
      <c r="J150" s="400" t="s">
        <v>51</v>
      </c>
      <c r="K150" s="572" t="s">
        <v>543</v>
      </c>
      <c r="L150" s="401" t="s">
        <v>545</v>
      </c>
      <c r="M150" s="401"/>
      <c r="N150" s="393"/>
      <c r="O150" s="393"/>
      <c r="P150" s="393" t="s">
        <v>122</v>
      </c>
      <c r="Q150" s="393"/>
      <c r="R150" s="401"/>
      <c r="S150" s="392">
        <v>19</v>
      </c>
      <c r="T150" s="392"/>
      <c r="V150" s="5" t="str">
        <f t="shared" si="12"/>
        <v>2019</v>
      </c>
    </row>
    <row r="151" spans="1:22" s="5" customFormat="1" ht="84" hidden="1" customHeight="1">
      <c r="A151" s="404" t="s">
        <v>95</v>
      </c>
      <c r="B151" s="405" t="s">
        <v>96</v>
      </c>
      <c r="C151" s="406"/>
      <c r="D151" s="573"/>
      <c r="E151" s="407"/>
      <c r="F151" s="407"/>
      <c r="G151" s="408"/>
      <c r="H151" s="408"/>
      <c r="I151" s="409"/>
      <c r="J151" s="574"/>
      <c r="K151" s="574"/>
      <c r="L151" s="411"/>
      <c r="M151" s="412"/>
      <c r="N151" s="413"/>
      <c r="O151" s="413"/>
      <c r="P151" s="413"/>
      <c r="Q151" s="413"/>
      <c r="R151" s="411"/>
      <c r="S151" s="392"/>
      <c r="T151" s="392"/>
    </row>
    <row r="152" spans="1:22" s="5" customFormat="1" ht="18" hidden="1" customHeight="1">
      <c r="A152" s="404" t="s">
        <v>99</v>
      </c>
      <c r="B152" s="575" t="s">
        <v>432</v>
      </c>
      <c r="C152" s="576"/>
      <c r="D152" s="577"/>
      <c r="E152" s="578"/>
      <c r="F152" s="579"/>
      <c r="G152" s="580"/>
      <c r="H152" s="581"/>
      <c r="I152" s="582"/>
      <c r="J152" s="583"/>
      <c r="K152" s="583"/>
      <c r="L152" s="584"/>
      <c r="M152" s="585"/>
      <c r="N152" s="413"/>
      <c r="O152" s="413"/>
      <c r="P152" s="413"/>
      <c r="Q152" s="413"/>
      <c r="R152" s="411"/>
      <c r="S152" s="392"/>
      <c r="T152" s="392"/>
    </row>
    <row r="153" spans="1:22" s="5" customFormat="1" ht="18" hidden="1" customHeight="1">
      <c r="A153" s="385" t="s">
        <v>112</v>
      </c>
      <c r="B153" s="386" t="s">
        <v>493</v>
      </c>
      <c r="C153" s="538"/>
      <c r="D153" s="562"/>
      <c r="E153" s="563"/>
      <c r="F153" s="564"/>
      <c r="G153" s="565"/>
      <c r="H153" s="566"/>
      <c r="I153" s="567"/>
      <c r="J153" s="568"/>
      <c r="K153" s="568"/>
      <c r="L153" s="391"/>
      <c r="M153" s="570"/>
      <c r="N153" s="393"/>
      <c r="O153" s="393"/>
      <c r="P153" s="393"/>
      <c r="Q153" s="393"/>
      <c r="R153" s="401"/>
      <c r="S153" s="392"/>
      <c r="T153" s="392"/>
    </row>
    <row r="154" spans="1:22" s="5" customFormat="1" ht="45" hidden="1" customHeight="1">
      <c r="A154" s="417" t="s">
        <v>106</v>
      </c>
      <c r="B154" s="490" t="s">
        <v>469</v>
      </c>
      <c r="C154" s="393" t="s">
        <v>255</v>
      </c>
      <c r="D154" s="432">
        <f>E154+F154</f>
        <v>15</v>
      </c>
      <c r="E154" s="396"/>
      <c r="F154" s="397">
        <v>15</v>
      </c>
      <c r="G154" s="398" t="s">
        <v>25</v>
      </c>
      <c r="H154" s="416"/>
      <c r="I154" s="418"/>
      <c r="J154" s="477"/>
      <c r="K154" s="477"/>
      <c r="L154" s="401"/>
      <c r="M154" s="392"/>
      <c r="N154" s="393"/>
      <c r="O154" s="393"/>
      <c r="P154" s="393" t="s">
        <v>122</v>
      </c>
      <c r="Q154" s="393"/>
      <c r="R154" s="401"/>
      <c r="S154" s="392"/>
      <c r="T154" s="392"/>
    </row>
    <row r="155" spans="1:22" s="5" customFormat="1" ht="18" hidden="1" customHeight="1">
      <c r="A155" s="420"/>
      <c r="B155" s="520"/>
      <c r="C155" s="586" t="s">
        <v>255</v>
      </c>
      <c r="D155" s="435"/>
      <c r="E155" s="521"/>
      <c r="F155" s="522">
        <v>10</v>
      </c>
      <c r="G155" s="587" t="s">
        <v>25</v>
      </c>
      <c r="H155" s="437" t="s">
        <v>29</v>
      </c>
      <c r="I155" s="421"/>
      <c r="J155" s="588"/>
      <c r="K155" s="588"/>
      <c r="L155" s="439"/>
      <c r="M155" s="428"/>
      <c r="N155" s="393"/>
      <c r="O155" s="393"/>
      <c r="P155" s="393"/>
      <c r="Q155" s="393"/>
      <c r="R155" s="401"/>
      <c r="S155" s="392"/>
      <c r="T155" s="392"/>
    </row>
    <row r="156" spans="1:22" s="5" customFormat="1" ht="18" hidden="1" customHeight="1">
      <c r="A156" s="420"/>
      <c r="B156" s="520"/>
      <c r="C156" s="586" t="s">
        <v>255</v>
      </c>
      <c r="D156" s="435"/>
      <c r="E156" s="521"/>
      <c r="F156" s="522">
        <v>5</v>
      </c>
      <c r="G156" s="587" t="s">
        <v>25</v>
      </c>
      <c r="H156" s="437" t="s">
        <v>26</v>
      </c>
      <c r="I156" s="421"/>
      <c r="J156" s="588"/>
      <c r="K156" s="588"/>
      <c r="L156" s="439"/>
      <c r="M156" s="428"/>
      <c r="N156" s="393"/>
      <c r="O156" s="393"/>
      <c r="P156" s="393"/>
      <c r="Q156" s="393"/>
      <c r="R156" s="401"/>
      <c r="S156" s="392"/>
      <c r="T156" s="392"/>
    </row>
    <row r="157" spans="1:22" s="5" customFormat="1" ht="21.95" hidden="1" customHeight="1">
      <c r="A157" s="404" t="s">
        <v>102</v>
      </c>
      <c r="B157" s="405" t="s">
        <v>97</v>
      </c>
      <c r="C157" s="406"/>
      <c r="D157" s="573"/>
      <c r="E157" s="407"/>
      <c r="F157" s="407"/>
      <c r="G157" s="408"/>
      <c r="H157" s="408"/>
      <c r="I157" s="409"/>
      <c r="J157" s="574"/>
      <c r="K157" s="574"/>
      <c r="L157" s="411"/>
      <c r="M157" s="412"/>
      <c r="N157" s="413"/>
      <c r="O157" s="413"/>
      <c r="P157" s="413"/>
      <c r="Q157" s="413"/>
      <c r="R157" s="411"/>
      <c r="S157" s="392"/>
      <c r="T157" s="392"/>
    </row>
    <row r="158" spans="1:22" s="5" customFormat="1" ht="21.95" hidden="1" customHeight="1">
      <c r="A158" s="385" t="s">
        <v>112</v>
      </c>
      <c r="B158" s="386" t="s">
        <v>564</v>
      </c>
      <c r="C158" s="387"/>
      <c r="D158" s="432"/>
      <c r="E158" s="403"/>
      <c r="F158" s="403"/>
      <c r="G158" s="389"/>
      <c r="H158" s="389"/>
      <c r="I158" s="390"/>
      <c r="J158" s="477"/>
      <c r="K158" s="477"/>
      <c r="L158" s="401"/>
      <c r="M158" s="392"/>
      <c r="N158" s="393"/>
      <c r="O158" s="393"/>
      <c r="P158" s="393"/>
      <c r="Q158" s="393"/>
      <c r="R158" s="401"/>
      <c r="S158" s="392"/>
      <c r="T158" s="392"/>
    </row>
    <row r="159" spans="1:22" s="5" customFormat="1" ht="36" hidden="1" customHeight="1">
      <c r="A159" s="417" t="s">
        <v>106</v>
      </c>
      <c r="B159" s="777" t="s">
        <v>508</v>
      </c>
      <c r="C159" s="776"/>
      <c r="D159" s="432" t="e">
        <f>SUM(#REF!)</f>
        <v>#REF!</v>
      </c>
      <c r="E159" s="432"/>
      <c r="F159" s="795">
        <v>1.5228000000000002</v>
      </c>
      <c r="G159" s="389"/>
      <c r="H159" s="786" t="s">
        <v>830</v>
      </c>
      <c r="I159" s="390"/>
      <c r="J159" s="477"/>
      <c r="K159" s="477"/>
      <c r="L159" s="401"/>
      <c r="M159" s="392"/>
      <c r="N159" s="698" t="e">
        <f>#REF!</f>
        <v>#REF!</v>
      </c>
      <c r="O159" s="393"/>
      <c r="P159" s="393"/>
      <c r="Q159" s="393"/>
      <c r="R159" s="401"/>
      <c r="S159" s="392"/>
      <c r="T159" s="392"/>
    </row>
    <row r="160" spans="1:22" s="5" customFormat="1" ht="21.95" hidden="1" customHeight="1">
      <c r="A160" s="404" t="s">
        <v>104</v>
      </c>
      <c r="B160" s="589" t="s">
        <v>100</v>
      </c>
      <c r="C160" s="406"/>
      <c r="D160" s="573"/>
      <c r="E160" s="407"/>
      <c r="F160" s="407"/>
      <c r="G160" s="408"/>
      <c r="H160" s="408"/>
      <c r="I160" s="409"/>
      <c r="J160" s="574"/>
      <c r="K160" s="574"/>
      <c r="L160" s="412"/>
      <c r="M160" s="412"/>
      <c r="N160" s="413"/>
      <c r="O160" s="413"/>
      <c r="P160" s="413"/>
      <c r="Q160" s="413"/>
      <c r="R160" s="411"/>
      <c r="S160" s="392"/>
      <c r="T160" s="392"/>
    </row>
    <row r="161" spans="1:22" s="5" customFormat="1" ht="21.95" hidden="1" customHeight="1">
      <c r="A161" s="385" t="s">
        <v>112</v>
      </c>
      <c r="B161" s="386" t="s">
        <v>564</v>
      </c>
      <c r="C161" s="387"/>
      <c r="D161" s="432"/>
      <c r="E161" s="403"/>
      <c r="F161" s="403"/>
      <c r="G161" s="389"/>
      <c r="H161" s="389"/>
      <c r="I161" s="390"/>
      <c r="J161" s="477"/>
      <c r="K161" s="477"/>
      <c r="L161" s="392"/>
      <c r="M161" s="392"/>
      <c r="N161" s="393"/>
      <c r="O161" s="393"/>
      <c r="P161" s="393"/>
      <c r="Q161" s="393"/>
      <c r="R161" s="401"/>
      <c r="S161" s="392"/>
      <c r="T161" s="392"/>
    </row>
    <row r="162" spans="1:22" s="5" customFormat="1" ht="27.75" hidden="1" customHeight="1">
      <c r="A162" s="417" t="s">
        <v>106</v>
      </c>
      <c r="B162" s="590" t="s">
        <v>831</v>
      </c>
      <c r="C162" s="468" t="s">
        <v>128</v>
      </c>
      <c r="D162" s="432"/>
      <c r="E162" s="403"/>
      <c r="F162" s="403">
        <v>1.07</v>
      </c>
      <c r="G162" s="389"/>
      <c r="H162" s="389" t="s">
        <v>45</v>
      </c>
      <c r="I162" s="390" t="s">
        <v>832</v>
      </c>
      <c r="J162" s="477" t="s">
        <v>51</v>
      </c>
      <c r="K162" s="477" t="s">
        <v>833</v>
      </c>
      <c r="L162" s="591" t="s">
        <v>834</v>
      </c>
      <c r="M162" s="392"/>
      <c r="N162" s="393"/>
      <c r="O162" s="393"/>
      <c r="P162" s="393" t="s">
        <v>122</v>
      </c>
      <c r="Q162" s="393"/>
      <c r="R162" s="401"/>
      <c r="S162" s="392">
        <v>20</v>
      </c>
      <c r="T162" s="5">
        <v>201</v>
      </c>
      <c r="U162" s="5">
        <v>201</v>
      </c>
      <c r="V162" s="5" t="str">
        <f t="shared" si="12"/>
        <v>2020</v>
      </c>
    </row>
    <row r="163" spans="1:22" s="5" customFormat="1" ht="30.75" hidden="1" customHeight="1">
      <c r="A163" s="417" t="s">
        <v>106</v>
      </c>
      <c r="B163" s="590" t="s">
        <v>835</v>
      </c>
      <c r="C163" s="468" t="s">
        <v>128</v>
      </c>
      <c r="D163" s="432"/>
      <c r="E163" s="403"/>
      <c r="F163" s="403">
        <v>11.3</v>
      </c>
      <c r="G163" s="389"/>
      <c r="H163" s="389" t="s">
        <v>29</v>
      </c>
      <c r="I163" s="390" t="s">
        <v>836</v>
      </c>
      <c r="J163" s="477" t="s">
        <v>51</v>
      </c>
      <c r="K163" s="477" t="s">
        <v>837</v>
      </c>
      <c r="L163" s="591" t="s">
        <v>838</v>
      </c>
      <c r="M163" s="392"/>
      <c r="N163" s="393"/>
      <c r="O163" s="393"/>
      <c r="P163" s="393" t="s">
        <v>122</v>
      </c>
      <c r="Q163" s="393"/>
      <c r="R163" s="401"/>
      <c r="S163" s="392">
        <v>20</v>
      </c>
      <c r="T163" s="5">
        <v>201</v>
      </c>
      <c r="U163" s="5">
        <v>201</v>
      </c>
      <c r="V163" s="5" t="str">
        <f t="shared" si="12"/>
        <v>2020</v>
      </c>
    </row>
    <row r="164" spans="1:22" s="5" customFormat="1" ht="21.95" hidden="1" customHeight="1">
      <c r="A164" s="385" t="s">
        <v>112</v>
      </c>
      <c r="B164" s="386" t="s">
        <v>563</v>
      </c>
      <c r="C164" s="387"/>
      <c r="D164" s="432"/>
      <c r="E164" s="403"/>
      <c r="F164" s="403"/>
      <c r="G164" s="389"/>
      <c r="H164" s="389"/>
      <c r="I164" s="390"/>
      <c r="J164" s="477"/>
      <c r="K164" s="477"/>
      <c r="L164" s="392"/>
      <c r="M164" s="392"/>
      <c r="N164" s="393"/>
      <c r="O164" s="393"/>
      <c r="P164" s="393"/>
      <c r="Q164" s="393"/>
      <c r="R164" s="401"/>
      <c r="S164" s="392"/>
      <c r="T164" s="5">
        <v>201</v>
      </c>
    </row>
    <row r="165" spans="1:22" s="5" customFormat="1" ht="31.5" customHeight="1">
      <c r="A165" s="417" t="s">
        <v>106</v>
      </c>
      <c r="B165" s="778" t="s">
        <v>725</v>
      </c>
      <c r="C165" s="776" t="s">
        <v>128</v>
      </c>
      <c r="D165" s="593">
        <f t="shared" ref="D165:D166" si="13">E165+F165</f>
        <v>2.23</v>
      </c>
      <c r="E165" s="593"/>
      <c r="F165" s="935">
        <v>2.23</v>
      </c>
      <c r="G165" s="594" t="s">
        <v>25</v>
      </c>
      <c r="H165" s="936" t="s">
        <v>31</v>
      </c>
      <c r="I165" s="592" t="s">
        <v>717</v>
      </c>
      <c r="J165" s="594" t="s">
        <v>51</v>
      </c>
      <c r="K165" s="592" t="s">
        <v>716</v>
      </c>
      <c r="L165" s="591" t="s">
        <v>718</v>
      </c>
      <c r="M165" s="591"/>
      <c r="N165" s="393" t="s">
        <v>122</v>
      </c>
      <c r="O165" s="393"/>
      <c r="P165" s="393"/>
      <c r="Q165" s="393"/>
      <c r="R165" s="401"/>
      <c r="S165" s="591">
        <v>19</v>
      </c>
      <c r="T165" s="5">
        <v>201</v>
      </c>
      <c r="V165" s="5" t="str">
        <f t="shared" si="12"/>
        <v>2019</v>
      </c>
    </row>
    <row r="166" spans="1:22" s="5" customFormat="1" ht="36" hidden="1" customHeight="1">
      <c r="A166" s="417" t="s">
        <v>106</v>
      </c>
      <c r="B166" s="796" t="s">
        <v>507</v>
      </c>
      <c r="C166" s="776" t="s">
        <v>128</v>
      </c>
      <c r="D166" s="593">
        <f t="shared" si="13"/>
        <v>0.93179000000000001</v>
      </c>
      <c r="E166" s="403"/>
      <c r="F166" s="781">
        <v>0.93179000000000001</v>
      </c>
      <c r="G166" s="389"/>
      <c r="H166" s="786" t="s">
        <v>830</v>
      </c>
      <c r="I166" s="390"/>
      <c r="J166" s="477"/>
      <c r="K166" s="477"/>
      <c r="L166" s="392"/>
      <c r="M166" s="392"/>
      <c r="N166" s="698" t="e">
        <f>#REF!</f>
        <v>#REF!</v>
      </c>
      <c r="O166" s="393"/>
      <c r="P166" s="393"/>
      <c r="Q166" s="393"/>
      <c r="R166" s="401"/>
      <c r="S166" s="392"/>
    </row>
    <row r="167" spans="1:22" s="5" customFormat="1" ht="24" hidden="1" customHeight="1">
      <c r="A167" s="404" t="s">
        <v>427</v>
      </c>
      <c r="B167" s="589" t="s">
        <v>103</v>
      </c>
      <c r="C167" s="406"/>
      <c r="D167" s="573"/>
      <c r="E167" s="407"/>
      <c r="F167" s="407"/>
      <c r="G167" s="408"/>
      <c r="H167" s="408"/>
      <c r="I167" s="595"/>
      <c r="J167" s="574"/>
      <c r="K167" s="574"/>
      <c r="L167" s="412"/>
      <c r="M167" s="412"/>
      <c r="N167" s="413"/>
      <c r="O167" s="413"/>
      <c r="P167" s="413"/>
      <c r="Q167" s="413"/>
      <c r="R167" s="411"/>
      <c r="S167" s="392"/>
      <c r="T167" s="5">
        <v>201</v>
      </c>
    </row>
    <row r="168" spans="1:22" s="5" customFormat="1" ht="24" hidden="1" customHeight="1">
      <c r="A168" s="385" t="s">
        <v>112</v>
      </c>
      <c r="B168" s="386" t="s">
        <v>564</v>
      </c>
      <c r="C168" s="387"/>
      <c r="D168" s="432"/>
      <c r="E168" s="403"/>
      <c r="F168" s="403"/>
      <c r="G168" s="389"/>
      <c r="H168" s="389"/>
      <c r="I168" s="596"/>
      <c r="J168" s="477"/>
      <c r="K168" s="477"/>
      <c r="L168" s="392"/>
      <c r="M168" s="392"/>
      <c r="N168" s="393"/>
      <c r="O168" s="393"/>
      <c r="P168" s="393"/>
      <c r="Q168" s="393"/>
      <c r="R168" s="401"/>
      <c r="S168" s="392"/>
      <c r="T168" s="392"/>
    </row>
    <row r="169" spans="1:22" s="5" customFormat="1" ht="24" hidden="1" customHeight="1">
      <c r="A169" s="417" t="s">
        <v>106</v>
      </c>
      <c r="B169" s="590" t="s">
        <v>839</v>
      </c>
      <c r="C169" s="415" t="s">
        <v>129</v>
      </c>
      <c r="D169" s="469">
        <f>E169+F169</f>
        <v>4.6900000000000004</v>
      </c>
      <c r="E169" s="403"/>
      <c r="F169" s="403">
        <v>4.6900000000000004</v>
      </c>
      <c r="G169" s="389"/>
      <c r="H169" s="389" t="s">
        <v>45</v>
      </c>
      <c r="I169" s="597" t="s">
        <v>840</v>
      </c>
      <c r="J169" s="477" t="s">
        <v>51</v>
      </c>
      <c r="K169" s="477" t="s">
        <v>841</v>
      </c>
      <c r="L169" s="591" t="s">
        <v>842</v>
      </c>
      <c r="M169" s="392"/>
      <c r="N169" s="393"/>
      <c r="O169" s="393"/>
      <c r="P169" s="393" t="s">
        <v>122</v>
      </c>
      <c r="Q169" s="393"/>
      <c r="R169" s="401"/>
      <c r="S169" s="392">
        <v>20</v>
      </c>
      <c r="T169" s="5">
        <v>201</v>
      </c>
      <c r="U169" s="5">
        <v>201</v>
      </c>
      <c r="V169" s="5" t="str">
        <f t="shared" si="12"/>
        <v>2020</v>
      </c>
    </row>
    <row r="170" spans="1:22" s="5" customFormat="1" ht="52.5" customHeight="1">
      <c r="A170" s="598" t="s">
        <v>106</v>
      </c>
      <c r="B170" s="599" t="s">
        <v>843</v>
      </c>
      <c r="C170" s="598" t="s">
        <v>129</v>
      </c>
      <c r="D170" s="396">
        <f t="shared" ref="D170" si="14">E170+F170</f>
        <v>7.0000000000000007E-2</v>
      </c>
      <c r="E170" s="600"/>
      <c r="F170" s="601">
        <v>7.0000000000000007E-2</v>
      </c>
      <c r="G170" s="598"/>
      <c r="H170" s="602" t="s">
        <v>45</v>
      </c>
      <c r="I170" s="603" t="s">
        <v>844</v>
      </c>
      <c r="J170" s="604" t="s">
        <v>51</v>
      </c>
      <c r="K170" s="603" t="s">
        <v>845</v>
      </c>
      <c r="L170" s="401" t="s">
        <v>846</v>
      </c>
      <c r="M170" s="605"/>
      <c r="N170" s="393" t="s">
        <v>122</v>
      </c>
      <c r="O170" s="393"/>
      <c r="P170" s="393"/>
      <c r="Q170" s="393"/>
      <c r="R170" s="401"/>
      <c r="S170" s="392">
        <v>20</v>
      </c>
      <c r="T170" s="5">
        <v>201</v>
      </c>
      <c r="U170" s="5">
        <v>201</v>
      </c>
      <c r="V170" s="5" t="str">
        <f t="shared" si="12"/>
        <v>2020</v>
      </c>
    </row>
    <row r="171" spans="1:22" s="5" customFormat="1" ht="24" hidden="1" customHeight="1">
      <c r="A171" s="385" t="s">
        <v>112</v>
      </c>
      <c r="B171" s="386" t="s">
        <v>563</v>
      </c>
      <c r="C171" s="387"/>
      <c r="D171" s="432"/>
      <c r="E171" s="403"/>
      <c r="F171" s="403"/>
      <c r="G171" s="389"/>
      <c r="H171" s="389"/>
      <c r="I171" s="596"/>
      <c r="J171" s="477"/>
      <c r="K171" s="477"/>
      <c r="L171" s="392"/>
      <c r="M171" s="392"/>
      <c r="N171" s="393"/>
      <c r="O171" s="393"/>
      <c r="P171" s="393"/>
      <c r="Q171" s="393"/>
      <c r="R171" s="401"/>
      <c r="S171" s="392"/>
      <c r="T171" s="392"/>
    </row>
    <row r="172" spans="1:22" s="5" customFormat="1" ht="36.75" hidden="1" customHeight="1">
      <c r="A172" s="417" t="s">
        <v>106</v>
      </c>
      <c r="B172" s="590" t="s">
        <v>468</v>
      </c>
      <c r="C172" s="598" t="s">
        <v>129</v>
      </c>
      <c r="D172" s="469">
        <f>E172+F172</f>
        <v>2.25</v>
      </c>
      <c r="E172" s="432"/>
      <c r="F172" s="432">
        <v>2.25</v>
      </c>
      <c r="G172" s="389"/>
      <c r="H172" s="389" t="s">
        <v>830</v>
      </c>
      <c r="I172" s="597"/>
      <c r="J172" s="477"/>
      <c r="K172" s="477"/>
      <c r="L172" s="392"/>
      <c r="M172" s="392"/>
      <c r="N172" s="698" t="e">
        <f>#REF!</f>
        <v>#REF!</v>
      </c>
      <c r="O172" s="393"/>
      <c r="P172" s="393"/>
      <c r="Q172" s="393"/>
      <c r="R172" s="401"/>
      <c r="S172" s="392"/>
      <c r="T172" s="392"/>
    </row>
    <row r="173" spans="1:22" s="5" customFormat="1" ht="24" hidden="1" customHeight="1">
      <c r="A173" s="404" t="s">
        <v>482</v>
      </c>
      <c r="B173" s="589" t="s">
        <v>647</v>
      </c>
      <c r="C173" s="413"/>
      <c r="D173" s="573"/>
      <c r="E173" s="606"/>
      <c r="F173" s="606"/>
      <c r="G173" s="411"/>
      <c r="H173" s="413"/>
      <c r="I173" s="412"/>
      <c r="J173" s="574"/>
      <c r="K173" s="574"/>
      <c r="L173" s="411"/>
      <c r="M173" s="412"/>
      <c r="N173" s="413"/>
      <c r="O173" s="413"/>
      <c r="P173" s="413"/>
      <c r="Q173" s="413"/>
      <c r="R173" s="411"/>
      <c r="S173" s="392"/>
      <c r="T173" s="392"/>
    </row>
    <row r="174" spans="1:22" s="5" customFormat="1" ht="24" hidden="1" customHeight="1">
      <c r="A174" s="385" t="s">
        <v>112</v>
      </c>
      <c r="B174" s="386" t="s">
        <v>564</v>
      </c>
      <c r="C174" s="393"/>
      <c r="D174" s="432"/>
      <c r="E174" s="396"/>
      <c r="F174" s="396"/>
      <c r="G174" s="401"/>
      <c r="H174" s="393"/>
      <c r="I174" s="392"/>
      <c r="J174" s="477"/>
      <c r="K174" s="477"/>
      <c r="L174" s="401"/>
      <c r="M174" s="392"/>
      <c r="N174" s="393"/>
      <c r="O174" s="393"/>
      <c r="P174" s="393"/>
      <c r="Q174" s="393"/>
      <c r="R174" s="401"/>
      <c r="S174" s="392"/>
      <c r="T174" s="392"/>
    </row>
    <row r="175" spans="1:22" s="5" customFormat="1" ht="24" hidden="1" customHeight="1">
      <c r="A175" s="417" t="s">
        <v>106</v>
      </c>
      <c r="B175" s="590" t="s">
        <v>648</v>
      </c>
      <c r="C175" s="393" t="s">
        <v>130</v>
      </c>
      <c r="D175" s="469">
        <f>E175+F175</f>
        <v>21.64</v>
      </c>
      <c r="E175" s="396"/>
      <c r="F175" s="396">
        <v>21.64</v>
      </c>
      <c r="G175" s="401" t="s">
        <v>25</v>
      </c>
      <c r="H175" s="393" t="s">
        <v>31</v>
      </c>
      <c r="I175" s="392" t="s">
        <v>847</v>
      </c>
      <c r="J175" s="607" t="s">
        <v>51</v>
      </c>
      <c r="K175" s="393" t="s">
        <v>848</v>
      </c>
      <c r="L175" s="526" t="s">
        <v>849</v>
      </c>
      <c r="M175" s="392"/>
      <c r="N175" s="393"/>
      <c r="O175" s="393"/>
      <c r="P175" s="393" t="s">
        <v>122</v>
      </c>
      <c r="Q175" s="393"/>
      <c r="R175" s="401"/>
      <c r="S175" s="392">
        <v>20</v>
      </c>
      <c r="T175" s="5">
        <v>201</v>
      </c>
      <c r="U175" s="5">
        <v>201</v>
      </c>
      <c r="V175" s="5" t="str">
        <f t="shared" si="12"/>
        <v>2020</v>
      </c>
    </row>
    <row r="176" spans="1:22" s="239" customFormat="1" ht="24" hidden="1" customHeight="1">
      <c r="A176" s="385" t="s">
        <v>112</v>
      </c>
      <c r="B176" s="386" t="s">
        <v>563</v>
      </c>
      <c r="C176" s="415"/>
      <c r="D176" s="403"/>
      <c r="E176" s="403"/>
      <c r="F176" s="403"/>
      <c r="G176" s="389"/>
      <c r="H176" s="389"/>
      <c r="I176" s="390"/>
      <c r="J176" s="477"/>
      <c r="K176" s="572"/>
      <c r="L176" s="401"/>
      <c r="M176" s="401"/>
      <c r="N176" s="538"/>
      <c r="O176" s="538"/>
      <c r="P176" s="538"/>
      <c r="Q176" s="538"/>
      <c r="R176" s="391"/>
      <c r="S176" s="392"/>
      <c r="T176" s="392"/>
      <c r="V176" s="5"/>
    </row>
    <row r="177" spans="1:22" s="253" customFormat="1" ht="24" hidden="1" customHeight="1">
      <c r="A177" s="474" t="s">
        <v>106</v>
      </c>
      <c r="B177" s="608" t="s">
        <v>656</v>
      </c>
      <c r="C177" s="607" t="s">
        <v>237</v>
      </c>
      <c r="D177" s="469">
        <f>E177+F177</f>
        <v>7.43</v>
      </c>
      <c r="E177" s="609"/>
      <c r="F177" s="609">
        <v>7.43</v>
      </c>
      <c r="G177" s="471" t="s">
        <v>25</v>
      </c>
      <c r="H177" s="607" t="s">
        <v>29</v>
      </c>
      <c r="I177" s="591" t="s">
        <v>657</v>
      </c>
      <c r="J177" s="607" t="s">
        <v>51</v>
      </c>
      <c r="K177" s="607" t="s">
        <v>658</v>
      </c>
      <c r="L177" s="473" t="s">
        <v>659</v>
      </c>
      <c r="M177" s="610"/>
      <c r="N177" s="607"/>
      <c r="O177" s="607"/>
      <c r="P177" s="607" t="s">
        <v>122</v>
      </c>
      <c r="Q177" s="607"/>
      <c r="R177" s="473"/>
      <c r="S177" s="591">
        <v>19</v>
      </c>
      <c r="T177" s="591" t="s">
        <v>512</v>
      </c>
      <c r="V177" s="5" t="str">
        <f t="shared" si="12"/>
        <v>2019</v>
      </c>
    </row>
    <row r="178" spans="1:22" s="5" customFormat="1" ht="24" hidden="1" customHeight="1">
      <c r="A178" s="474" t="s">
        <v>106</v>
      </c>
      <c r="B178" s="475" t="s">
        <v>710</v>
      </c>
      <c r="C178" s="607" t="s">
        <v>237</v>
      </c>
      <c r="D178" s="469">
        <f t="shared" ref="D178:D179" si="15">E178+F178</f>
        <v>10.78</v>
      </c>
      <c r="E178" s="609"/>
      <c r="F178" s="609">
        <v>10.78</v>
      </c>
      <c r="G178" s="473"/>
      <c r="H178" s="607" t="s">
        <v>29</v>
      </c>
      <c r="I178" s="591" t="s">
        <v>712</v>
      </c>
      <c r="J178" s="607" t="s">
        <v>51</v>
      </c>
      <c r="K178" s="607" t="s">
        <v>711</v>
      </c>
      <c r="L178" s="473"/>
      <c r="M178" s="591"/>
      <c r="N178" s="393"/>
      <c r="O178" s="393"/>
      <c r="P178" s="393" t="s">
        <v>122</v>
      </c>
      <c r="Q178" s="393"/>
      <c r="R178" s="401"/>
      <c r="S178" s="591">
        <v>19</v>
      </c>
      <c r="T178" s="591" t="s">
        <v>512</v>
      </c>
      <c r="V178" s="5" t="str">
        <f t="shared" si="12"/>
        <v>2019</v>
      </c>
    </row>
    <row r="179" spans="1:22" s="5" customFormat="1" ht="24" customHeight="1">
      <c r="A179" s="417" t="s">
        <v>106</v>
      </c>
      <c r="B179" s="590" t="s">
        <v>713</v>
      </c>
      <c r="C179" s="393" t="s">
        <v>130</v>
      </c>
      <c r="D179" s="469">
        <f t="shared" si="15"/>
        <v>7.71</v>
      </c>
      <c r="E179" s="609"/>
      <c r="F179" s="396">
        <v>7.71</v>
      </c>
      <c r="G179" s="473"/>
      <c r="H179" s="393" t="s">
        <v>31</v>
      </c>
      <c r="I179" s="591" t="s">
        <v>715</v>
      </c>
      <c r="J179" s="607" t="s">
        <v>51</v>
      </c>
      <c r="K179" s="607" t="s">
        <v>714</v>
      </c>
      <c r="L179" s="473" t="s">
        <v>719</v>
      </c>
      <c r="M179" s="591"/>
      <c r="N179" s="393" t="s">
        <v>122</v>
      </c>
      <c r="O179" s="393"/>
      <c r="P179" s="393"/>
      <c r="Q179" s="393"/>
      <c r="R179" s="401"/>
      <c r="S179" s="591">
        <v>19</v>
      </c>
      <c r="T179" s="591" t="s">
        <v>512</v>
      </c>
      <c r="V179" s="5" t="str">
        <f t="shared" si="12"/>
        <v>2019</v>
      </c>
    </row>
    <row r="180" spans="1:22" s="5" customFormat="1" ht="21.95" hidden="1" customHeight="1">
      <c r="A180" s="611"/>
      <c r="B180" s="612"/>
      <c r="C180" s="613" t="s">
        <v>237</v>
      </c>
      <c r="D180" s="614"/>
      <c r="E180" s="615"/>
      <c r="F180" s="615">
        <f>4225.4/10000</f>
        <v>0.42253999999999997</v>
      </c>
      <c r="G180" s="616"/>
      <c r="H180" s="613" t="s">
        <v>29</v>
      </c>
      <c r="I180" s="617"/>
      <c r="J180" s="618"/>
      <c r="K180" s="613"/>
      <c r="L180" s="619"/>
      <c r="M180" s="617"/>
      <c r="N180" s="393"/>
      <c r="O180" s="393"/>
      <c r="P180" s="393"/>
      <c r="Q180" s="393"/>
      <c r="R180" s="401"/>
      <c r="S180" s="591"/>
      <c r="T180" s="591"/>
    </row>
    <row r="181" spans="1:22" s="5" customFormat="1" ht="21.95" hidden="1" customHeight="1">
      <c r="A181" s="611"/>
      <c r="B181" s="612"/>
      <c r="C181" s="613" t="s">
        <v>130</v>
      </c>
      <c r="D181" s="614"/>
      <c r="E181" s="615"/>
      <c r="F181" s="615">
        <v>7.5229700000000008</v>
      </c>
      <c r="G181" s="616"/>
      <c r="H181" s="613" t="s">
        <v>31</v>
      </c>
      <c r="I181" s="617"/>
      <c r="J181" s="618"/>
      <c r="K181" s="613"/>
      <c r="L181" s="619"/>
      <c r="M181" s="617"/>
      <c r="N181" s="393"/>
      <c r="O181" s="393"/>
      <c r="P181" s="393"/>
      <c r="Q181" s="393"/>
      <c r="R181" s="401"/>
      <c r="S181" s="591"/>
      <c r="T181" s="591"/>
    </row>
    <row r="182" spans="1:22" s="5" customFormat="1" ht="32.25" customHeight="1">
      <c r="A182" s="417" t="s">
        <v>106</v>
      </c>
      <c r="B182" s="796" t="s">
        <v>557</v>
      </c>
      <c r="C182" s="788" t="s">
        <v>130</v>
      </c>
      <c r="D182" s="432">
        <f t="shared" ref="D182:D184" si="16">E182+F182</f>
        <v>9.36</v>
      </c>
      <c r="E182" s="393"/>
      <c r="F182" s="797">
        <v>9.36</v>
      </c>
      <c r="G182" s="393" t="s">
        <v>25</v>
      </c>
      <c r="H182" s="788" t="s">
        <v>31</v>
      </c>
      <c r="I182" s="392" t="s">
        <v>666</v>
      </c>
      <c r="J182" s="477" t="s">
        <v>51</v>
      </c>
      <c r="K182" s="393" t="s">
        <v>631</v>
      </c>
      <c r="L182" s="401" t="s">
        <v>633</v>
      </c>
      <c r="M182" s="392"/>
      <c r="N182" s="393" t="s">
        <v>122</v>
      </c>
      <c r="O182" s="393"/>
      <c r="P182" s="393"/>
      <c r="Q182" s="393"/>
      <c r="R182" s="401" t="s">
        <v>850</v>
      </c>
      <c r="S182" s="392">
        <v>19</v>
      </c>
      <c r="T182" s="392" t="s">
        <v>512</v>
      </c>
      <c r="V182" s="5" t="str">
        <f t="shared" si="12"/>
        <v>2019</v>
      </c>
    </row>
    <row r="183" spans="1:22" s="5" customFormat="1" ht="31.5" hidden="1" customHeight="1">
      <c r="A183" s="417" t="s">
        <v>106</v>
      </c>
      <c r="B183" s="590" t="s">
        <v>556</v>
      </c>
      <c r="C183" s="393" t="s">
        <v>130</v>
      </c>
      <c r="D183" s="432">
        <f t="shared" si="16"/>
        <v>6.2</v>
      </c>
      <c r="E183" s="393"/>
      <c r="F183" s="396">
        <v>6.2</v>
      </c>
      <c r="G183" s="393" t="s">
        <v>25</v>
      </c>
      <c r="H183" s="393" t="s">
        <v>26</v>
      </c>
      <c r="I183" s="392" t="s">
        <v>634</v>
      </c>
      <c r="J183" s="477" t="s">
        <v>51</v>
      </c>
      <c r="K183" s="393" t="s">
        <v>632</v>
      </c>
      <c r="L183" s="401" t="s">
        <v>635</v>
      </c>
      <c r="M183" s="392"/>
      <c r="N183" s="393"/>
      <c r="O183" s="393"/>
      <c r="P183" s="393" t="s">
        <v>122</v>
      </c>
      <c r="Q183" s="393"/>
      <c r="R183" s="401"/>
      <c r="S183" s="392">
        <v>19</v>
      </c>
      <c r="T183" s="392" t="s">
        <v>512</v>
      </c>
      <c r="V183" s="5" t="str">
        <f t="shared" si="12"/>
        <v>2019</v>
      </c>
    </row>
    <row r="184" spans="1:22" s="5" customFormat="1" ht="36.75" hidden="1" customHeight="1">
      <c r="A184" s="248" t="s">
        <v>106</v>
      </c>
      <c r="B184" s="798" t="s">
        <v>504</v>
      </c>
      <c r="C184" s="799"/>
      <c r="D184" s="432">
        <f t="shared" si="16"/>
        <v>30.25</v>
      </c>
      <c r="E184" s="396"/>
      <c r="F184" s="800">
        <v>30.25</v>
      </c>
      <c r="G184" s="401"/>
      <c r="H184" s="801" t="s">
        <v>830</v>
      </c>
      <c r="I184" s="392"/>
      <c r="J184" s="477"/>
      <c r="K184" s="477"/>
      <c r="L184" s="401"/>
      <c r="M184" s="392"/>
      <c r="N184" s="698" t="e">
        <f>#REF!</f>
        <v>#REF!</v>
      </c>
      <c r="O184" s="393"/>
      <c r="P184" s="393"/>
      <c r="Q184" s="393"/>
      <c r="R184" s="401"/>
      <c r="S184" s="392"/>
      <c r="T184" s="392"/>
    </row>
    <row r="185" spans="1:22" s="5" customFormat="1" ht="24" hidden="1" customHeight="1">
      <c r="A185" s="728" t="s">
        <v>530</v>
      </c>
      <c r="B185" s="729" t="s">
        <v>417</v>
      </c>
      <c r="C185" s="730"/>
      <c r="D185" s="577"/>
      <c r="E185" s="620"/>
      <c r="F185" s="731"/>
      <c r="G185" s="621"/>
      <c r="H185" s="732"/>
      <c r="I185" s="582"/>
      <c r="J185" s="583"/>
      <c r="K185" s="576"/>
      <c r="L185" s="584"/>
      <c r="M185" s="585"/>
      <c r="N185" s="413"/>
      <c r="O185" s="413"/>
      <c r="P185" s="413"/>
      <c r="Q185" s="413"/>
      <c r="R185" s="411"/>
      <c r="S185" s="570"/>
      <c r="T185" s="570"/>
    </row>
    <row r="186" spans="1:22" s="5" customFormat="1" ht="24" hidden="1" customHeight="1">
      <c r="A186" s="385" t="s">
        <v>112</v>
      </c>
      <c r="B186" s="386" t="s">
        <v>564</v>
      </c>
      <c r="C186" s="538"/>
      <c r="D186" s="562"/>
      <c r="E186" s="388"/>
      <c r="F186" s="564"/>
      <c r="G186" s="623"/>
      <c r="H186" s="624"/>
      <c r="I186" s="567"/>
      <c r="J186" s="568"/>
      <c r="K186" s="538"/>
      <c r="L186" s="391"/>
      <c r="M186" s="570"/>
      <c r="N186" s="393"/>
      <c r="O186" s="393"/>
      <c r="P186" s="393"/>
      <c r="Q186" s="393"/>
      <c r="R186" s="401"/>
      <c r="S186" s="570"/>
      <c r="T186" s="570"/>
    </row>
    <row r="187" spans="1:22" s="5" customFormat="1" ht="24" customHeight="1">
      <c r="A187" s="385" t="s">
        <v>106</v>
      </c>
      <c r="B187" s="490" t="s">
        <v>483</v>
      </c>
      <c r="C187" s="393" t="s">
        <v>251</v>
      </c>
      <c r="D187" s="562"/>
      <c r="E187" s="388"/>
      <c r="F187" s="397">
        <v>4.0999999999999996</v>
      </c>
      <c r="G187" s="625"/>
      <c r="H187" s="519" t="s">
        <v>45</v>
      </c>
      <c r="I187" s="418" t="s">
        <v>851</v>
      </c>
      <c r="J187" s="477"/>
      <c r="K187" s="393" t="s">
        <v>852</v>
      </c>
      <c r="L187" s="401" t="s">
        <v>853</v>
      </c>
      <c r="M187" s="392"/>
      <c r="N187" s="393" t="s">
        <v>122</v>
      </c>
      <c r="O187" s="393"/>
      <c r="P187" s="393"/>
      <c r="Q187" s="393"/>
      <c r="R187" s="401"/>
      <c r="S187" s="392">
        <v>20</v>
      </c>
      <c r="T187" s="5">
        <v>201</v>
      </c>
      <c r="U187" s="5">
        <v>201</v>
      </c>
      <c r="V187" s="5" t="str">
        <f t="shared" si="12"/>
        <v>2020</v>
      </c>
    </row>
    <row r="188" spans="1:22" s="5" customFormat="1" hidden="1">
      <c r="A188" s="385" t="s">
        <v>112</v>
      </c>
      <c r="B188" s="391" t="s">
        <v>500</v>
      </c>
      <c r="C188" s="538"/>
      <c r="D188" s="562"/>
      <c r="E188" s="388"/>
      <c r="F188" s="564"/>
      <c r="G188" s="623"/>
      <c r="H188" s="624"/>
      <c r="I188" s="567"/>
      <c r="J188" s="568"/>
      <c r="K188" s="538"/>
      <c r="L188" s="391"/>
      <c r="M188" s="570"/>
      <c r="N188" s="393"/>
      <c r="O188" s="393"/>
      <c r="P188" s="393"/>
      <c r="Q188" s="393"/>
      <c r="R188" s="401"/>
      <c r="S188" s="570"/>
      <c r="T188" s="570"/>
    </row>
    <row r="189" spans="1:22" s="5" customFormat="1" ht="24" customHeight="1">
      <c r="A189" s="417" t="s">
        <v>106</v>
      </c>
      <c r="B189" s="490" t="s">
        <v>483</v>
      </c>
      <c r="C189" s="393" t="s">
        <v>251</v>
      </c>
      <c r="D189" s="432">
        <f t="shared" ref="D189:D191" si="17">E189+F189</f>
        <v>4.6921099999999996</v>
      </c>
      <c r="E189" s="403"/>
      <c r="F189" s="397">
        <v>4.6921099999999996</v>
      </c>
      <c r="G189" s="625" t="s">
        <v>25</v>
      </c>
      <c r="H189" s="519" t="s">
        <v>45</v>
      </c>
      <c r="I189" s="418" t="s">
        <v>495</v>
      </c>
      <c r="J189" s="477" t="s">
        <v>51</v>
      </c>
      <c r="K189" s="393" t="s">
        <v>484</v>
      </c>
      <c r="L189" s="401" t="s">
        <v>494</v>
      </c>
      <c r="M189" s="392" t="s">
        <v>474</v>
      </c>
      <c r="N189" s="393" t="s">
        <v>122</v>
      </c>
      <c r="O189" s="393"/>
      <c r="P189" s="393"/>
      <c r="Q189" s="393"/>
      <c r="R189" s="401"/>
      <c r="S189" s="392">
        <v>18</v>
      </c>
      <c r="T189" s="392" t="s">
        <v>512</v>
      </c>
      <c r="V189" s="5" t="str">
        <f t="shared" si="12"/>
        <v>2018</v>
      </c>
    </row>
    <row r="190" spans="1:22" s="5" customFormat="1" ht="25.5" hidden="1" customHeight="1">
      <c r="A190" s="404" t="s">
        <v>727</v>
      </c>
      <c r="B190" s="575" t="s">
        <v>731</v>
      </c>
      <c r="C190" s="576"/>
      <c r="D190" s="577"/>
      <c r="E190" s="620"/>
      <c r="F190" s="579"/>
      <c r="G190" s="621"/>
      <c r="H190" s="622"/>
      <c r="I190" s="582"/>
      <c r="J190" s="583"/>
      <c r="K190" s="576"/>
      <c r="L190" s="584"/>
      <c r="M190" s="585"/>
      <c r="N190" s="413"/>
      <c r="O190" s="413"/>
      <c r="P190" s="413"/>
      <c r="Q190" s="413"/>
      <c r="R190" s="411"/>
      <c r="S190" s="392"/>
      <c r="T190" s="392"/>
    </row>
    <row r="191" spans="1:22" s="5" customFormat="1" ht="39" hidden="1" customHeight="1">
      <c r="A191" s="417" t="s">
        <v>106</v>
      </c>
      <c r="B191" s="419" t="s">
        <v>735</v>
      </c>
      <c r="C191" s="393" t="s">
        <v>128</v>
      </c>
      <c r="D191" s="432">
        <f t="shared" si="17"/>
        <v>0.37990000000000002</v>
      </c>
      <c r="E191" s="403"/>
      <c r="F191" s="397">
        <f>3799/10000</f>
        <v>0.37990000000000002</v>
      </c>
      <c r="G191" s="625" t="s">
        <v>128</v>
      </c>
      <c r="H191" s="519" t="s">
        <v>29</v>
      </c>
      <c r="I191" s="418" t="s">
        <v>736</v>
      </c>
      <c r="J191" s="477"/>
      <c r="K191" s="393"/>
      <c r="L191" s="401"/>
      <c r="M191" s="392"/>
      <c r="N191" s="393"/>
      <c r="O191" s="393"/>
      <c r="P191" s="393" t="s">
        <v>122</v>
      </c>
      <c r="Q191" s="393"/>
      <c r="R191" s="401"/>
      <c r="S191" s="392">
        <v>20</v>
      </c>
      <c r="T191" s="392"/>
      <c r="V191" s="5" t="str">
        <f t="shared" si="12"/>
        <v>2020</v>
      </c>
    </row>
    <row r="192" spans="1:22" s="5" customFormat="1" ht="24" hidden="1" customHeight="1">
      <c r="A192" s="626" t="s">
        <v>732</v>
      </c>
      <c r="B192" s="627" t="s">
        <v>650</v>
      </c>
      <c r="C192" s="413"/>
      <c r="D192" s="573"/>
      <c r="E192" s="407"/>
      <c r="F192" s="628"/>
      <c r="G192" s="629"/>
      <c r="H192" s="630"/>
      <c r="I192" s="631"/>
      <c r="J192" s="574"/>
      <c r="K192" s="413"/>
      <c r="L192" s="411"/>
      <c r="M192" s="412"/>
      <c r="N192" s="413"/>
      <c r="O192" s="413"/>
      <c r="P192" s="413"/>
      <c r="Q192" s="413"/>
      <c r="R192" s="411"/>
      <c r="S192" s="392"/>
      <c r="T192" s="392"/>
    </row>
    <row r="193" spans="1:22" s="5" customFormat="1" ht="24" hidden="1" customHeight="1">
      <c r="A193" s="626" t="s">
        <v>733</v>
      </c>
      <c r="B193" s="627" t="s">
        <v>651</v>
      </c>
      <c r="C193" s="413"/>
      <c r="D193" s="573"/>
      <c r="E193" s="407"/>
      <c r="F193" s="628"/>
      <c r="G193" s="629"/>
      <c r="H193" s="630"/>
      <c r="I193" s="631"/>
      <c r="J193" s="574"/>
      <c r="K193" s="413"/>
      <c r="L193" s="411"/>
      <c r="M193" s="412"/>
      <c r="N193" s="413"/>
      <c r="O193" s="413"/>
      <c r="P193" s="413"/>
      <c r="Q193" s="413"/>
      <c r="R193" s="411"/>
      <c r="S193" s="392"/>
      <c r="T193" s="392"/>
    </row>
    <row r="194" spans="1:22" s="5" customFormat="1" ht="24" hidden="1" customHeight="1">
      <c r="A194" s="632" t="s">
        <v>112</v>
      </c>
      <c r="B194" s="633" t="s">
        <v>564</v>
      </c>
      <c r="C194" s="393"/>
      <c r="D194" s="432"/>
      <c r="E194" s="403"/>
      <c r="F194" s="397"/>
      <c r="G194" s="625"/>
      <c r="H194" s="519"/>
      <c r="I194" s="418"/>
      <c r="J194" s="477"/>
      <c r="K194" s="393"/>
      <c r="L194" s="401"/>
      <c r="M194" s="392"/>
      <c r="N194" s="393"/>
      <c r="O194" s="393"/>
      <c r="P194" s="393"/>
      <c r="Q194" s="393"/>
      <c r="R194" s="401"/>
      <c r="S194" s="392"/>
      <c r="T194" s="392"/>
    </row>
    <row r="195" spans="1:22" s="5" customFormat="1" ht="34.5" hidden="1" customHeight="1">
      <c r="A195" s="634" t="s">
        <v>106</v>
      </c>
      <c r="B195" s="635" t="s">
        <v>660</v>
      </c>
      <c r="C195" s="393" t="s">
        <v>89</v>
      </c>
      <c r="D195" s="432">
        <f>E195+F195</f>
        <v>2</v>
      </c>
      <c r="E195" s="403"/>
      <c r="F195" s="397">
        <v>2</v>
      </c>
      <c r="G195" s="625" t="s">
        <v>25</v>
      </c>
      <c r="H195" s="519" t="s">
        <v>27</v>
      </c>
      <c r="I195" s="418" t="s">
        <v>652</v>
      </c>
      <c r="J195" s="477"/>
      <c r="K195" s="393"/>
      <c r="L195" s="401" t="s">
        <v>739</v>
      </c>
      <c r="M195" s="392"/>
      <c r="N195" s="393"/>
      <c r="O195" s="393" t="s">
        <v>122</v>
      </c>
      <c r="P195" s="393"/>
      <c r="Q195" s="393"/>
      <c r="R195" s="401" t="s">
        <v>558</v>
      </c>
      <c r="S195" s="392">
        <v>20</v>
      </c>
      <c r="T195" s="392"/>
      <c r="V195" s="5" t="str">
        <f t="shared" si="12"/>
        <v>2020</v>
      </c>
    </row>
    <row r="196" spans="1:22" s="5" customFormat="1" ht="24" hidden="1" customHeight="1">
      <c r="A196" s="626" t="s">
        <v>734</v>
      </c>
      <c r="B196" s="627" t="s">
        <v>640</v>
      </c>
      <c r="C196" s="413"/>
      <c r="D196" s="573"/>
      <c r="E196" s="407"/>
      <c r="F196" s="628"/>
      <c r="G196" s="629"/>
      <c r="H196" s="630"/>
      <c r="I196" s="631"/>
      <c r="J196" s="574"/>
      <c r="K196" s="413"/>
      <c r="L196" s="411"/>
      <c r="M196" s="412"/>
      <c r="N196" s="413"/>
      <c r="O196" s="413"/>
      <c r="P196" s="413"/>
      <c r="Q196" s="413"/>
      <c r="R196" s="411"/>
      <c r="S196" s="392"/>
      <c r="T196" s="392"/>
    </row>
    <row r="197" spans="1:22" s="5" customFormat="1" ht="24" hidden="1" customHeight="1">
      <c r="A197" s="632" t="s">
        <v>112</v>
      </c>
      <c r="B197" s="633" t="s">
        <v>564</v>
      </c>
      <c r="C197" s="393"/>
      <c r="D197" s="432"/>
      <c r="E197" s="403"/>
      <c r="F197" s="397"/>
      <c r="G197" s="625"/>
      <c r="H197" s="519"/>
      <c r="I197" s="418"/>
      <c r="J197" s="477"/>
      <c r="K197" s="393"/>
      <c r="L197" s="401"/>
      <c r="M197" s="392"/>
      <c r="N197" s="393"/>
      <c r="O197" s="393"/>
      <c r="P197" s="393"/>
      <c r="Q197" s="393"/>
      <c r="R197" s="401"/>
      <c r="S197" s="392"/>
      <c r="T197" s="392"/>
    </row>
    <row r="198" spans="1:22" s="5" customFormat="1" ht="30" hidden="1" customHeight="1">
      <c r="A198" s="634" t="s">
        <v>106</v>
      </c>
      <c r="B198" s="635" t="s">
        <v>661</v>
      </c>
      <c r="C198" s="393" t="s">
        <v>130</v>
      </c>
      <c r="D198" s="432">
        <f>E198+F198</f>
        <v>0.61</v>
      </c>
      <c r="E198" s="403"/>
      <c r="F198" s="397">
        <v>0.61</v>
      </c>
      <c r="G198" s="625" t="s">
        <v>25</v>
      </c>
      <c r="H198" s="519" t="s">
        <v>27</v>
      </c>
      <c r="I198" s="418" t="s">
        <v>653</v>
      </c>
      <c r="J198" s="477"/>
      <c r="K198" s="393"/>
      <c r="L198" s="401" t="s">
        <v>738</v>
      </c>
      <c r="M198" s="392"/>
      <c r="N198" s="393"/>
      <c r="O198" s="393" t="s">
        <v>122</v>
      </c>
      <c r="P198" s="393"/>
      <c r="Q198" s="393"/>
      <c r="R198" s="401" t="s">
        <v>558</v>
      </c>
      <c r="S198" s="392">
        <v>20</v>
      </c>
      <c r="T198" s="392"/>
      <c r="V198" s="5" t="str">
        <f t="shared" si="12"/>
        <v>2020</v>
      </c>
    </row>
    <row r="199" spans="1:22" s="5" customFormat="1" ht="24" hidden="1" customHeight="1">
      <c r="A199" s="385" t="s">
        <v>112</v>
      </c>
      <c r="B199" s="391" t="s">
        <v>500</v>
      </c>
      <c r="C199" s="393"/>
      <c r="D199" s="432"/>
      <c r="E199" s="403"/>
      <c r="F199" s="397"/>
      <c r="G199" s="625"/>
      <c r="H199" s="519"/>
      <c r="I199" s="418"/>
      <c r="J199" s="477"/>
      <c r="K199" s="393"/>
      <c r="L199" s="401"/>
      <c r="M199" s="392"/>
      <c r="N199" s="393"/>
      <c r="O199" s="393"/>
      <c r="P199" s="393"/>
      <c r="Q199" s="393"/>
      <c r="R199" s="401"/>
      <c r="S199" s="392"/>
      <c r="T199" s="392"/>
    </row>
    <row r="200" spans="1:22" s="5" customFormat="1" ht="36.75" hidden="1" customHeight="1">
      <c r="A200" s="417" t="s">
        <v>106</v>
      </c>
      <c r="B200" s="401" t="s">
        <v>475</v>
      </c>
      <c r="C200" s="393" t="s">
        <v>237</v>
      </c>
      <c r="D200" s="432">
        <f t="shared" ref="D200:D205" si="18">E200+F200</f>
        <v>37.71</v>
      </c>
      <c r="E200" s="396"/>
      <c r="F200" s="396">
        <v>37.71</v>
      </c>
      <c r="G200" s="625" t="s">
        <v>25</v>
      </c>
      <c r="H200" s="416" t="s">
        <v>29</v>
      </c>
      <c r="I200" s="392"/>
      <c r="J200" s="477" t="s">
        <v>51</v>
      </c>
      <c r="K200" s="393" t="s">
        <v>481</v>
      </c>
      <c r="L200" s="392" t="s">
        <v>505</v>
      </c>
      <c r="M200" s="392" t="s">
        <v>474</v>
      </c>
      <c r="N200" s="393"/>
      <c r="O200" s="393" t="s">
        <v>122</v>
      </c>
      <c r="P200" s="393"/>
      <c r="Q200" s="393"/>
      <c r="R200" s="401" t="s">
        <v>558</v>
      </c>
      <c r="S200" s="392">
        <v>18</v>
      </c>
      <c r="T200" s="392" t="s">
        <v>512</v>
      </c>
      <c r="U200" s="5" t="s">
        <v>470</v>
      </c>
      <c r="V200" s="5" t="str">
        <f t="shared" si="12"/>
        <v>2018</v>
      </c>
    </row>
    <row r="201" spans="1:22" s="5" customFormat="1" ht="31.5" hidden="1">
      <c r="A201" s="417" t="s">
        <v>106</v>
      </c>
      <c r="B201" s="401" t="s">
        <v>476</v>
      </c>
      <c r="C201" s="393" t="s">
        <v>237</v>
      </c>
      <c r="D201" s="432">
        <f t="shared" si="18"/>
        <v>31.28</v>
      </c>
      <c r="E201" s="396"/>
      <c r="F201" s="396">
        <v>31.28</v>
      </c>
      <c r="G201" s="625" t="s">
        <v>25</v>
      </c>
      <c r="H201" s="416" t="s">
        <v>29</v>
      </c>
      <c r="I201" s="392"/>
      <c r="J201" s="477" t="s">
        <v>51</v>
      </c>
      <c r="K201" s="393" t="s">
        <v>481</v>
      </c>
      <c r="L201" s="392" t="s">
        <v>505</v>
      </c>
      <c r="M201" s="392" t="s">
        <v>474</v>
      </c>
      <c r="N201" s="393"/>
      <c r="O201" s="393" t="s">
        <v>122</v>
      </c>
      <c r="P201" s="393"/>
      <c r="Q201" s="393"/>
      <c r="R201" s="401" t="s">
        <v>558</v>
      </c>
      <c r="S201" s="392">
        <v>18</v>
      </c>
      <c r="T201" s="392" t="s">
        <v>512</v>
      </c>
      <c r="V201" s="5" t="str">
        <f t="shared" si="12"/>
        <v>2018</v>
      </c>
    </row>
    <row r="202" spans="1:22" s="5" customFormat="1" ht="31.5" hidden="1">
      <c r="A202" s="417" t="s">
        <v>106</v>
      </c>
      <c r="B202" s="401" t="s">
        <v>477</v>
      </c>
      <c r="C202" s="393" t="s">
        <v>237</v>
      </c>
      <c r="D202" s="432">
        <f t="shared" si="18"/>
        <v>0.2</v>
      </c>
      <c r="E202" s="396"/>
      <c r="F202" s="396">
        <v>0.2</v>
      </c>
      <c r="G202" s="625" t="s">
        <v>25</v>
      </c>
      <c r="H202" s="416" t="s">
        <v>29</v>
      </c>
      <c r="I202" s="392"/>
      <c r="J202" s="477" t="s">
        <v>51</v>
      </c>
      <c r="K202" s="393" t="s">
        <v>481</v>
      </c>
      <c r="L202" s="392" t="s">
        <v>505</v>
      </c>
      <c r="M202" s="392" t="s">
        <v>474</v>
      </c>
      <c r="N202" s="393"/>
      <c r="O202" s="393" t="s">
        <v>122</v>
      </c>
      <c r="P202" s="393"/>
      <c r="Q202" s="393"/>
      <c r="R202" s="401" t="s">
        <v>558</v>
      </c>
      <c r="S202" s="392">
        <v>18</v>
      </c>
      <c r="T202" s="392" t="s">
        <v>512</v>
      </c>
      <c r="V202" s="5" t="str">
        <f t="shared" ref="V202:V205" si="19">CONCATENATE("20",S202)</f>
        <v>2018</v>
      </c>
    </row>
    <row r="203" spans="1:22" s="5" customFormat="1" ht="31.5" hidden="1">
      <c r="A203" s="417" t="s">
        <v>106</v>
      </c>
      <c r="B203" s="401" t="s">
        <v>478</v>
      </c>
      <c r="C203" s="393" t="s">
        <v>237</v>
      </c>
      <c r="D203" s="432">
        <f t="shared" si="18"/>
        <v>45.24</v>
      </c>
      <c r="E203" s="396"/>
      <c r="F203" s="396">
        <v>45.24</v>
      </c>
      <c r="G203" s="625" t="s">
        <v>25</v>
      </c>
      <c r="H203" s="416" t="s">
        <v>29</v>
      </c>
      <c r="I203" s="392"/>
      <c r="J203" s="477" t="s">
        <v>51</v>
      </c>
      <c r="K203" s="393" t="s">
        <v>481</v>
      </c>
      <c r="L203" s="392" t="s">
        <v>505</v>
      </c>
      <c r="M203" s="392" t="s">
        <v>474</v>
      </c>
      <c r="N203" s="393"/>
      <c r="O203" s="393" t="s">
        <v>122</v>
      </c>
      <c r="P203" s="393"/>
      <c r="Q203" s="393"/>
      <c r="R203" s="401" t="s">
        <v>558</v>
      </c>
      <c r="S203" s="392">
        <v>18</v>
      </c>
      <c r="T203" s="392" t="s">
        <v>512</v>
      </c>
      <c r="V203" s="5" t="str">
        <f t="shared" si="19"/>
        <v>2018</v>
      </c>
    </row>
    <row r="204" spans="1:22" s="5" customFormat="1" ht="31.5" hidden="1">
      <c r="A204" s="417" t="s">
        <v>106</v>
      </c>
      <c r="B204" s="401" t="s">
        <v>479</v>
      </c>
      <c r="C204" s="393" t="s">
        <v>237</v>
      </c>
      <c r="D204" s="432">
        <f t="shared" si="18"/>
        <v>9.7899999999999991</v>
      </c>
      <c r="E204" s="396"/>
      <c r="F204" s="396">
        <v>9.7899999999999991</v>
      </c>
      <c r="G204" s="625" t="s">
        <v>25</v>
      </c>
      <c r="H204" s="416" t="s">
        <v>29</v>
      </c>
      <c r="I204" s="392"/>
      <c r="J204" s="477" t="s">
        <v>51</v>
      </c>
      <c r="K204" s="393" t="s">
        <v>481</v>
      </c>
      <c r="L204" s="392" t="s">
        <v>505</v>
      </c>
      <c r="M204" s="392" t="s">
        <v>474</v>
      </c>
      <c r="N204" s="393"/>
      <c r="O204" s="393" t="s">
        <v>122</v>
      </c>
      <c r="P204" s="393"/>
      <c r="Q204" s="393"/>
      <c r="R204" s="401" t="s">
        <v>558</v>
      </c>
      <c r="S204" s="392">
        <v>18</v>
      </c>
      <c r="T204" s="392" t="s">
        <v>512</v>
      </c>
      <c r="V204" s="5" t="str">
        <f t="shared" si="19"/>
        <v>2018</v>
      </c>
    </row>
    <row r="205" spans="1:22" s="5" customFormat="1" ht="31.5" hidden="1">
      <c r="A205" s="248" t="s">
        <v>106</v>
      </c>
      <c r="B205" s="254" t="s">
        <v>480</v>
      </c>
      <c r="C205" s="249" t="s">
        <v>130</v>
      </c>
      <c r="D205" s="256">
        <f t="shared" si="18"/>
        <v>19.05</v>
      </c>
      <c r="E205" s="257"/>
      <c r="F205" s="257">
        <v>19.05</v>
      </c>
      <c r="G205" s="636" t="s">
        <v>25</v>
      </c>
      <c r="H205" s="637" t="s">
        <v>26</v>
      </c>
      <c r="I205" s="255"/>
      <c r="J205" s="258" t="s">
        <v>51</v>
      </c>
      <c r="K205" s="249" t="s">
        <v>481</v>
      </c>
      <c r="L205" s="255" t="s">
        <v>505</v>
      </c>
      <c r="M205" s="255" t="s">
        <v>474</v>
      </c>
      <c r="N205" s="249"/>
      <c r="O205" s="249" t="s">
        <v>122</v>
      </c>
      <c r="P205" s="249"/>
      <c r="Q205" s="249"/>
      <c r="R205" s="254" t="s">
        <v>558</v>
      </c>
      <c r="S205" s="255">
        <v>18</v>
      </c>
      <c r="T205" s="255" t="s">
        <v>512</v>
      </c>
      <c r="V205" s="5" t="str">
        <f t="shared" si="19"/>
        <v>2018</v>
      </c>
    </row>
    <row r="206" spans="1:22" ht="24" customHeight="1"/>
  </sheetData>
  <autoFilter ref="A4:V205">
    <filterColumn colId="13">
      <filters>
        <filter val="x"/>
      </filters>
    </filterColumn>
  </autoFilter>
  <mergeCells count="16">
    <mergeCell ref="N3:Q3"/>
    <mergeCell ref="R3:R4"/>
    <mergeCell ref="A1:B1"/>
    <mergeCell ref="A3:A4"/>
    <mergeCell ref="B3:B4"/>
    <mergeCell ref="C3:C4"/>
    <mergeCell ref="D3:D4"/>
    <mergeCell ref="E3:E4"/>
    <mergeCell ref="F3:G4"/>
    <mergeCell ref="H3:H4"/>
    <mergeCell ref="I3:I4"/>
    <mergeCell ref="A2:H2"/>
    <mergeCell ref="J3:J4"/>
    <mergeCell ref="K3:K4"/>
    <mergeCell ref="L3:L4"/>
    <mergeCell ref="M3:M4"/>
  </mergeCells>
  <printOptions horizontalCentered="1"/>
  <pageMargins left="0.70866141732283472" right="0.70866141732283472" top="0.55118110236220474" bottom="0.51181102362204722" header="0.27559055118110237" footer="0.27559055118110237"/>
  <pageSetup paperSize="9" scale="86" fitToHeight="0" orientation="portrait" copies="2" r:id="rId1"/>
  <headerFooter>
    <oddFooter xml:space="preserve">&amp;R&amp;P+7 </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V204"/>
  <sheetViews>
    <sheetView zoomScale="85" zoomScaleNormal="85" zoomScaleSheetLayoutView="85" workbookViewId="0">
      <pane ySplit="4" topLeftCell="A14" activePane="bottomLeft" state="frozen"/>
      <selection activeCell="W67" sqref="W67"/>
      <selection pane="bottomLeft" sqref="A1:B1"/>
    </sheetView>
  </sheetViews>
  <sheetFormatPr defaultRowHeight="15.75"/>
  <cols>
    <col min="1" max="1" width="6.625" style="237" customWidth="1"/>
    <col min="2" max="2" width="40" style="6" customWidth="1"/>
    <col min="3" max="3" width="8.375" style="236" customWidth="1"/>
    <col min="4" max="4" width="9.25" style="7" customWidth="1"/>
    <col min="5" max="5" width="8.125" style="7" hidden="1" customWidth="1"/>
    <col min="6" max="6" width="8" style="7" hidden="1" customWidth="1"/>
    <col min="7" max="7" width="11.25" style="1" hidden="1" customWidth="1"/>
    <col min="8" max="8" width="13.875" style="236" customWidth="1"/>
    <col min="9" max="9" width="24.5" style="2" hidden="1" customWidth="1"/>
    <col min="10" max="10" width="14.125" style="236" hidden="1" customWidth="1"/>
    <col min="11" max="11" width="17.5" style="236" hidden="1" customWidth="1"/>
    <col min="12" max="12" width="27.25" style="3" hidden="1" customWidth="1"/>
    <col min="13" max="13" width="22.75" style="2" hidden="1" customWidth="1"/>
    <col min="14" max="17" width="0" style="236" hidden="1" customWidth="1"/>
    <col min="18" max="18" width="33.125" style="3" customWidth="1"/>
    <col min="19" max="19" width="4.5" style="2" hidden="1" customWidth="1"/>
    <col min="20" max="20" width="8" style="2" hidden="1" customWidth="1"/>
    <col min="21" max="22" width="9" style="2" hidden="1" customWidth="1"/>
    <col min="23" max="250" width="9" style="2"/>
    <col min="251" max="251" width="8.25" style="2" bestFit="1" customWidth="1"/>
    <col min="252" max="252" width="36.125" style="2" customWidth="1"/>
    <col min="253" max="253" width="0" style="2" hidden="1" customWidth="1"/>
    <col min="254" max="255" width="8.125" style="2" customWidth="1"/>
    <col min="256" max="256" width="8" style="2" customWidth="1"/>
    <col min="257" max="257" width="7.375" style="2" customWidth="1"/>
    <col min="258" max="258" width="13.875" style="2" customWidth="1"/>
    <col min="259" max="259" width="14.125" style="2" customWidth="1"/>
    <col min="260" max="260" width="10.875" style="2" customWidth="1"/>
    <col min="261" max="261" width="0" style="2" hidden="1" customWidth="1"/>
    <col min="262" max="262" width="13.75" style="2" customWidth="1"/>
    <col min="263" max="263" width="0" style="2" hidden="1" customWidth="1"/>
    <col min="264" max="264" width="23.125" style="2" customWidth="1"/>
    <col min="265" max="265" width="22.75" style="2" customWidth="1"/>
    <col min="266" max="266" width="96.5" style="2" customWidth="1"/>
    <col min="267" max="506" width="9" style="2"/>
    <col min="507" max="507" width="8.25" style="2" bestFit="1" customWidth="1"/>
    <col min="508" max="508" width="36.125" style="2" customWidth="1"/>
    <col min="509" max="509" width="0" style="2" hidden="1" customWidth="1"/>
    <col min="510" max="511" width="8.125" style="2" customWidth="1"/>
    <col min="512" max="512" width="8" style="2" customWidth="1"/>
    <col min="513" max="513" width="7.375" style="2" customWidth="1"/>
    <col min="514" max="514" width="13.875" style="2" customWidth="1"/>
    <col min="515" max="515" width="14.125" style="2" customWidth="1"/>
    <col min="516" max="516" width="10.875" style="2" customWidth="1"/>
    <col min="517" max="517" width="0" style="2" hidden="1" customWidth="1"/>
    <col min="518" max="518" width="13.75" style="2" customWidth="1"/>
    <col min="519" max="519" width="0" style="2" hidden="1" customWidth="1"/>
    <col min="520" max="520" width="23.125" style="2" customWidth="1"/>
    <col min="521" max="521" width="22.75" style="2" customWidth="1"/>
    <col min="522" max="522" width="96.5" style="2" customWidth="1"/>
    <col min="523" max="762" width="9" style="2"/>
    <col min="763" max="763" width="8.25" style="2" bestFit="1" customWidth="1"/>
    <col min="764" max="764" width="36.125" style="2" customWidth="1"/>
    <col min="765" max="765" width="0" style="2" hidden="1" customWidth="1"/>
    <col min="766" max="767" width="8.125" style="2" customWidth="1"/>
    <col min="768" max="768" width="8" style="2" customWidth="1"/>
    <col min="769" max="769" width="7.375" style="2" customWidth="1"/>
    <col min="770" max="770" width="13.875" style="2" customWidth="1"/>
    <col min="771" max="771" width="14.125" style="2" customWidth="1"/>
    <col min="772" max="772" width="10.875" style="2" customWidth="1"/>
    <col min="773" max="773" width="0" style="2" hidden="1" customWidth="1"/>
    <col min="774" max="774" width="13.75" style="2" customWidth="1"/>
    <col min="775" max="775" width="0" style="2" hidden="1" customWidth="1"/>
    <col min="776" max="776" width="23.125" style="2" customWidth="1"/>
    <col min="777" max="777" width="22.75" style="2" customWidth="1"/>
    <col min="778" max="778" width="96.5" style="2" customWidth="1"/>
    <col min="779" max="1018" width="9" style="2"/>
    <col min="1019" max="1019" width="8.25" style="2" bestFit="1" customWidth="1"/>
    <col min="1020" max="1020" width="36.125" style="2" customWidth="1"/>
    <col min="1021" max="1021" width="0" style="2" hidden="1" customWidth="1"/>
    <col min="1022" max="1023" width="8.125" style="2" customWidth="1"/>
    <col min="1024" max="1024" width="8" style="2" customWidth="1"/>
    <col min="1025" max="1025" width="7.375" style="2" customWidth="1"/>
    <col min="1026" max="1026" width="13.875" style="2" customWidth="1"/>
    <col min="1027" max="1027" width="14.125" style="2" customWidth="1"/>
    <col min="1028" max="1028" width="10.875" style="2" customWidth="1"/>
    <col min="1029" max="1029" width="0" style="2" hidden="1" customWidth="1"/>
    <col min="1030" max="1030" width="13.75" style="2" customWidth="1"/>
    <col min="1031" max="1031" width="0" style="2" hidden="1" customWidth="1"/>
    <col min="1032" max="1032" width="23.125" style="2" customWidth="1"/>
    <col min="1033" max="1033" width="22.75" style="2" customWidth="1"/>
    <col min="1034" max="1034" width="96.5" style="2" customWidth="1"/>
    <col min="1035" max="1274" width="9" style="2"/>
    <col min="1275" max="1275" width="8.25" style="2" bestFit="1" customWidth="1"/>
    <col min="1276" max="1276" width="36.125" style="2" customWidth="1"/>
    <col min="1277" max="1277" width="0" style="2" hidden="1" customWidth="1"/>
    <col min="1278" max="1279" width="8.125" style="2" customWidth="1"/>
    <col min="1280" max="1280" width="8" style="2" customWidth="1"/>
    <col min="1281" max="1281" width="7.375" style="2" customWidth="1"/>
    <col min="1282" max="1282" width="13.875" style="2" customWidth="1"/>
    <col min="1283" max="1283" width="14.125" style="2" customWidth="1"/>
    <col min="1284" max="1284" width="10.875" style="2" customWidth="1"/>
    <col min="1285" max="1285" width="0" style="2" hidden="1" customWidth="1"/>
    <col min="1286" max="1286" width="13.75" style="2" customWidth="1"/>
    <col min="1287" max="1287" width="0" style="2" hidden="1" customWidth="1"/>
    <col min="1288" max="1288" width="23.125" style="2" customWidth="1"/>
    <col min="1289" max="1289" width="22.75" style="2" customWidth="1"/>
    <col min="1290" max="1290" width="96.5" style="2" customWidth="1"/>
    <col min="1291" max="1530" width="9" style="2"/>
    <col min="1531" max="1531" width="8.25" style="2" bestFit="1" customWidth="1"/>
    <col min="1532" max="1532" width="36.125" style="2" customWidth="1"/>
    <col min="1533" max="1533" width="0" style="2" hidden="1" customWidth="1"/>
    <col min="1534" max="1535" width="8.125" style="2" customWidth="1"/>
    <col min="1536" max="1536" width="8" style="2" customWidth="1"/>
    <col min="1537" max="1537" width="7.375" style="2" customWidth="1"/>
    <col min="1538" max="1538" width="13.875" style="2" customWidth="1"/>
    <col min="1539" max="1539" width="14.125" style="2" customWidth="1"/>
    <col min="1540" max="1540" width="10.875" style="2" customWidth="1"/>
    <col min="1541" max="1541" width="0" style="2" hidden="1" customWidth="1"/>
    <col min="1542" max="1542" width="13.75" style="2" customWidth="1"/>
    <col min="1543" max="1543" width="0" style="2" hidden="1" customWidth="1"/>
    <col min="1544" max="1544" width="23.125" style="2" customWidth="1"/>
    <col min="1545" max="1545" width="22.75" style="2" customWidth="1"/>
    <col min="1546" max="1546" width="96.5" style="2" customWidth="1"/>
    <col min="1547" max="1786" width="9" style="2"/>
    <col min="1787" max="1787" width="8.25" style="2" bestFit="1" customWidth="1"/>
    <col min="1788" max="1788" width="36.125" style="2" customWidth="1"/>
    <col min="1789" max="1789" width="0" style="2" hidden="1" customWidth="1"/>
    <col min="1790" max="1791" width="8.125" style="2" customWidth="1"/>
    <col min="1792" max="1792" width="8" style="2" customWidth="1"/>
    <col min="1793" max="1793" width="7.375" style="2" customWidth="1"/>
    <col min="1794" max="1794" width="13.875" style="2" customWidth="1"/>
    <col min="1795" max="1795" width="14.125" style="2" customWidth="1"/>
    <col min="1796" max="1796" width="10.875" style="2" customWidth="1"/>
    <col min="1797" max="1797" width="0" style="2" hidden="1" customWidth="1"/>
    <col min="1798" max="1798" width="13.75" style="2" customWidth="1"/>
    <col min="1799" max="1799" width="0" style="2" hidden="1" customWidth="1"/>
    <col min="1800" max="1800" width="23.125" style="2" customWidth="1"/>
    <col min="1801" max="1801" width="22.75" style="2" customWidth="1"/>
    <col min="1802" max="1802" width="96.5" style="2" customWidth="1"/>
    <col min="1803" max="2042" width="9" style="2"/>
    <col min="2043" max="2043" width="8.25" style="2" bestFit="1" customWidth="1"/>
    <col min="2044" max="2044" width="36.125" style="2" customWidth="1"/>
    <col min="2045" max="2045" width="0" style="2" hidden="1" customWidth="1"/>
    <col min="2046" max="2047" width="8.125" style="2" customWidth="1"/>
    <col min="2048" max="2048" width="8" style="2" customWidth="1"/>
    <col min="2049" max="2049" width="7.375" style="2" customWidth="1"/>
    <col min="2050" max="2050" width="13.875" style="2" customWidth="1"/>
    <col min="2051" max="2051" width="14.125" style="2" customWidth="1"/>
    <col min="2052" max="2052" width="10.875" style="2" customWidth="1"/>
    <col min="2053" max="2053" width="0" style="2" hidden="1" customWidth="1"/>
    <col min="2054" max="2054" width="13.75" style="2" customWidth="1"/>
    <col min="2055" max="2055" width="0" style="2" hidden="1" customWidth="1"/>
    <col min="2056" max="2056" width="23.125" style="2" customWidth="1"/>
    <col min="2057" max="2057" width="22.75" style="2" customWidth="1"/>
    <col min="2058" max="2058" width="96.5" style="2" customWidth="1"/>
    <col min="2059" max="2298" width="9" style="2"/>
    <col min="2299" max="2299" width="8.25" style="2" bestFit="1" customWidth="1"/>
    <col min="2300" max="2300" width="36.125" style="2" customWidth="1"/>
    <col min="2301" max="2301" width="0" style="2" hidden="1" customWidth="1"/>
    <col min="2302" max="2303" width="8.125" style="2" customWidth="1"/>
    <col min="2304" max="2304" width="8" style="2" customWidth="1"/>
    <col min="2305" max="2305" width="7.375" style="2" customWidth="1"/>
    <col min="2306" max="2306" width="13.875" style="2" customWidth="1"/>
    <col min="2307" max="2307" width="14.125" style="2" customWidth="1"/>
    <col min="2308" max="2308" width="10.875" style="2" customWidth="1"/>
    <col min="2309" max="2309" width="0" style="2" hidden="1" customWidth="1"/>
    <col min="2310" max="2310" width="13.75" style="2" customWidth="1"/>
    <col min="2311" max="2311" width="0" style="2" hidden="1" customWidth="1"/>
    <col min="2312" max="2312" width="23.125" style="2" customWidth="1"/>
    <col min="2313" max="2313" width="22.75" style="2" customWidth="1"/>
    <col min="2314" max="2314" width="96.5" style="2" customWidth="1"/>
    <col min="2315" max="2554" width="9" style="2"/>
    <col min="2555" max="2555" width="8.25" style="2" bestFit="1" customWidth="1"/>
    <col min="2556" max="2556" width="36.125" style="2" customWidth="1"/>
    <col min="2557" max="2557" width="0" style="2" hidden="1" customWidth="1"/>
    <col min="2558" max="2559" width="8.125" style="2" customWidth="1"/>
    <col min="2560" max="2560" width="8" style="2" customWidth="1"/>
    <col min="2561" max="2561" width="7.375" style="2" customWidth="1"/>
    <col min="2562" max="2562" width="13.875" style="2" customWidth="1"/>
    <col min="2563" max="2563" width="14.125" style="2" customWidth="1"/>
    <col min="2564" max="2564" width="10.875" style="2" customWidth="1"/>
    <col min="2565" max="2565" width="0" style="2" hidden="1" customWidth="1"/>
    <col min="2566" max="2566" width="13.75" style="2" customWidth="1"/>
    <col min="2567" max="2567" width="0" style="2" hidden="1" customWidth="1"/>
    <col min="2568" max="2568" width="23.125" style="2" customWidth="1"/>
    <col min="2569" max="2569" width="22.75" style="2" customWidth="1"/>
    <col min="2570" max="2570" width="96.5" style="2" customWidth="1"/>
    <col min="2571" max="2810" width="9" style="2"/>
    <col min="2811" max="2811" width="8.25" style="2" bestFit="1" customWidth="1"/>
    <col min="2812" max="2812" width="36.125" style="2" customWidth="1"/>
    <col min="2813" max="2813" width="0" style="2" hidden="1" customWidth="1"/>
    <col min="2814" max="2815" width="8.125" style="2" customWidth="1"/>
    <col min="2816" max="2816" width="8" style="2" customWidth="1"/>
    <col min="2817" max="2817" width="7.375" style="2" customWidth="1"/>
    <col min="2818" max="2818" width="13.875" style="2" customWidth="1"/>
    <col min="2819" max="2819" width="14.125" style="2" customWidth="1"/>
    <col min="2820" max="2820" width="10.875" style="2" customWidth="1"/>
    <col min="2821" max="2821" width="0" style="2" hidden="1" customWidth="1"/>
    <col min="2822" max="2822" width="13.75" style="2" customWidth="1"/>
    <col min="2823" max="2823" width="0" style="2" hidden="1" customWidth="1"/>
    <col min="2824" max="2824" width="23.125" style="2" customWidth="1"/>
    <col min="2825" max="2825" width="22.75" style="2" customWidth="1"/>
    <col min="2826" max="2826" width="96.5" style="2" customWidth="1"/>
    <col min="2827" max="3066" width="9" style="2"/>
    <col min="3067" max="3067" width="8.25" style="2" bestFit="1" customWidth="1"/>
    <col min="3068" max="3068" width="36.125" style="2" customWidth="1"/>
    <col min="3069" max="3069" width="0" style="2" hidden="1" customWidth="1"/>
    <col min="3070" max="3071" width="8.125" style="2" customWidth="1"/>
    <col min="3072" max="3072" width="8" style="2" customWidth="1"/>
    <col min="3073" max="3073" width="7.375" style="2" customWidth="1"/>
    <col min="3074" max="3074" width="13.875" style="2" customWidth="1"/>
    <col min="3075" max="3075" width="14.125" style="2" customWidth="1"/>
    <col min="3076" max="3076" width="10.875" style="2" customWidth="1"/>
    <col min="3077" max="3077" width="0" style="2" hidden="1" customWidth="1"/>
    <col min="3078" max="3078" width="13.75" style="2" customWidth="1"/>
    <col min="3079" max="3079" width="0" style="2" hidden="1" customWidth="1"/>
    <col min="3080" max="3080" width="23.125" style="2" customWidth="1"/>
    <col min="3081" max="3081" width="22.75" style="2" customWidth="1"/>
    <col min="3082" max="3082" width="96.5" style="2" customWidth="1"/>
    <col min="3083" max="3322" width="9" style="2"/>
    <col min="3323" max="3323" width="8.25" style="2" bestFit="1" customWidth="1"/>
    <col min="3324" max="3324" width="36.125" style="2" customWidth="1"/>
    <col min="3325" max="3325" width="0" style="2" hidden="1" customWidth="1"/>
    <col min="3326" max="3327" width="8.125" style="2" customWidth="1"/>
    <col min="3328" max="3328" width="8" style="2" customWidth="1"/>
    <col min="3329" max="3329" width="7.375" style="2" customWidth="1"/>
    <col min="3330" max="3330" width="13.875" style="2" customWidth="1"/>
    <col min="3331" max="3331" width="14.125" style="2" customWidth="1"/>
    <col min="3332" max="3332" width="10.875" style="2" customWidth="1"/>
    <col min="3333" max="3333" width="0" style="2" hidden="1" customWidth="1"/>
    <col min="3334" max="3334" width="13.75" style="2" customWidth="1"/>
    <col min="3335" max="3335" width="0" style="2" hidden="1" customWidth="1"/>
    <col min="3336" max="3336" width="23.125" style="2" customWidth="1"/>
    <col min="3337" max="3337" width="22.75" style="2" customWidth="1"/>
    <col min="3338" max="3338" width="96.5" style="2" customWidth="1"/>
    <col min="3339" max="3578" width="9" style="2"/>
    <col min="3579" max="3579" width="8.25" style="2" bestFit="1" customWidth="1"/>
    <col min="3580" max="3580" width="36.125" style="2" customWidth="1"/>
    <col min="3581" max="3581" width="0" style="2" hidden="1" customWidth="1"/>
    <col min="3582" max="3583" width="8.125" style="2" customWidth="1"/>
    <col min="3584" max="3584" width="8" style="2" customWidth="1"/>
    <col min="3585" max="3585" width="7.375" style="2" customWidth="1"/>
    <col min="3586" max="3586" width="13.875" style="2" customWidth="1"/>
    <col min="3587" max="3587" width="14.125" style="2" customWidth="1"/>
    <col min="3588" max="3588" width="10.875" style="2" customWidth="1"/>
    <col min="3589" max="3589" width="0" style="2" hidden="1" customWidth="1"/>
    <col min="3590" max="3590" width="13.75" style="2" customWidth="1"/>
    <col min="3591" max="3591" width="0" style="2" hidden="1" customWidth="1"/>
    <col min="3592" max="3592" width="23.125" style="2" customWidth="1"/>
    <col min="3593" max="3593" width="22.75" style="2" customWidth="1"/>
    <col min="3594" max="3594" width="96.5" style="2" customWidth="1"/>
    <col min="3595" max="3834" width="9" style="2"/>
    <col min="3835" max="3835" width="8.25" style="2" bestFit="1" customWidth="1"/>
    <col min="3836" max="3836" width="36.125" style="2" customWidth="1"/>
    <col min="3837" max="3837" width="0" style="2" hidden="1" customWidth="1"/>
    <col min="3838" max="3839" width="8.125" style="2" customWidth="1"/>
    <col min="3840" max="3840" width="8" style="2" customWidth="1"/>
    <col min="3841" max="3841" width="7.375" style="2" customWidth="1"/>
    <col min="3842" max="3842" width="13.875" style="2" customWidth="1"/>
    <col min="3843" max="3843" width="14.125" style="2" customWidth="1"/>
    <col min="3844" max="3844" width="10.875" style="2" customWidth="1"/>
    <col min="3845" max="3845" width="0" style="2" hidden="1" customWidth="1"/>
    <col min="3846" max="3846" width="13.75" style="2" customWidth="1"/>
    <col min="3847" max="3847" width="0" style="2" hidden="1" customWidth="1"/>
    <col min="3848" max="3848" width="23.125" style="2" customWidth="1"/>
    <col min="3849" max="3849" width="22.75" style="2" customWidth="1"/>
    <col min="3850" max="3850" width="96.5" style="2" customWidth="1"/>
    <col min="3851" max="4090" width="9" style="2"/>
    <col min="4091" max="4091" width="8.25" style="2" bestFit="1" customWidth="1"/>
    <col min="4092" max="4092" width="36.125" style="2" customWidth="1"/>
    <col min="4093" max="4093" width="0" style="2" hidden="1" customWidth="1"/>
    <col min="4094" max="4095" width="8.125" style="2" customWidth="1"/>
    <col min="4096" max="4096" width="8" style="2" customWidth="1"/>
    <col min="4097" max="4097" width="7.375" style="2" customWidth="1"/>
    <col min="4098" max="4098" width="13.875" style="2" customWidth="1"/>
    <col min="4099" max="4099" width="14.125" style="2" customWidth="1"/>
    <col min="4100" max="4100" width="10.875" style="2" customWidth="1"/>
    <col min="4101" max="4101" width="0" style="2" hidden="1" customWidth="1"/>
    <col min="4102" max="4102" width="13.75" style="2" customWidth="1"/>
    <col min="4103" max="4103" width="0" style="2" hidden="1" customWidth="1"/>
    <col min="4104" max="4104" width="23.125" style="2" customWidth="1"/>
    <col min="4105" max="4105" width="22.75" style="2" customWidth="1"/>
    <col min="4106" max="4106" width="96.5" style="2" customWidth="1"/>
    <col min="4107" max="4346" width="9" style="2"/>
    <col min="4347" max="4347" width="8.25" style="2" bestFit="1" customWidth="1"/>
    <col min="4348" max="4348" width="36.125" style="2" customWidth="1"/>
    <col min="4349" max="4349" width="0" style="2" hidden="1" customWidth="1"/>
    <col min="4350" max="4351" width="8.125" style="2" customWidth="1"/>
    <col min="4352" max="4352" width="8" style="2" customWidth="1"/>
    <col min="4353" max="4353" width="7.375" style="2" customWidth="1"/>
    <col min="4354" max="4354" width="13.875" style="2" customWidth="1"/>
    <col min="4355" max="4355" width="14.125" style="2" customWidth="1"/>
    <col min="4356" max="4356" width="10.875" style="2" customWidth="1"/>
    <col min="4357" max="4357" width="0" style="2" hidden="1" customWidth="1"/>
    <col min="4358" max="4358" width="13.75" style="2" customWidth="1"/>
    <col min="4359" max="4359" width="0" style="2" hidden="1" customWidth="1"/>
    <col min="4360" max="4360" width="23.125" style="2" customWidth="1"/>
    <col min="4361" max="4361" width="22.75" style="2" customWidth="1"/>
    <col min="4362" max="4362" width="96.5" style="2" customWidth="1"/>
    <col min="4363" max="4602" width="9" style="2"/>
    <col min="4603" max="4603" width="8.25" style="2" bestFit="1" customWidth="1"/>
    <col min="4604" max="4604" width="36.125" style="2" customWidth="1"/>
    <col min="4605" max="4605" width="0" style="2" hidden="1" customWidth="1"/>
    <col min="4606" max="4607" width="8.125" style="2" customWidth="1"/>
    <col min="4608" max="4608" width="8" style="2" customWidth="1"/>
    <col min="4609" max="4609" width="7.375" style="2" customWidth="1"/>
    <col min="4610" max="4610" width="13.875" style="2" customWidth="1"/>
    <col min="4611" max="4611" width="14.125" style="2" customWidth="1"/>
    <col min="4612" max="4612" width="10.875" style="2" customWidth="1"/>
    <col min="4613" max="4613" width="0" style="2" hidden="1" customWidth="1"/>
    <col min="4614" max="4614" width="13.75" style="2" customWidth="1"/>
    <col min="4615" max="4615" width="0" style="2" hidden="1" customWidth="1"/>
    <col min="4616" max="4616" width="23.125" style="2" customWidth="1"/>
    <col min="4617" max="4617" width="22.75" style="2" customWidth="1"/>
    <col min="4618" max="4618" width="96.5" style="2" customWidth="1"/>
    <col min="4619" max="4858" width="9" style="2"/>
    <col min="4859" max="4859" width="8.25" style="2" bestFit="1" customWidth="1"/>
    <col min="4860" max="4860" width="36.125" style="2" customWidth="1"/>
    <col min="4861" max="4861" width="0" style="2" hidden="1" customWidth="1"/>
    <col min="4862" max="4863" width="8.125" style="2" customWidth="1"/>
    <col min="4864" max="4864" width="8" style="2" customWidth="1"/>
    <col min="4865" max="4865" width="7.375" style="2" customWidth="1"/>
    <col min="4866" max="4866" width="13.875" style="2" customWidth="1"/>
    <col min="4867" max="4867" width="14.125" style="2" customWidth="1"/>
    <col min="4868" max="4868" width="10.875" style="2" customWidth="1"/>
    <col min="4869" max="4869" width="0" style="2" hidden="1" customWidth="1"/>
    <col min="4870" max="4870" width="13.75" style="2" customWidth="1"/>
    <col min="4871" max="4871" width="0" style="2" hidden="1" customWidth="1"/>
    <col min="4872" max="4872" width="23.125" style="2" customWidth="1"/>
    <col min="4873" max="4873" width="22.75" style="2" customWidth="1"/>
    <col min="4874" max="4874" width="96.5" style="2" customWidth="1"/>
    <col min="4875" max="5114" width="9" style="2"/>
    <col min="5115" max="5115" width="8.25" style="2" bestFit="1" customWidth="1"/>
    <col min="5116" max="5116" width="36.125" style="2" customWidth="1"/>
    <col min="5117" max="5117" width="0" style="2" hidden="1" customWidth="1"/>
    <col min="5118" max="5119" width="8.125" style="2" customWidth="1"/>
    <col min="5120" max="5120" width="8" style="2" customWidth="1"/>
    <col min="5121" max="5121" width="7.375" style="2" customWidth="1"/>
    <col min="5122" max="5122" width="13.875" style="2" customWidth="1"/>
    <col min="5123" max="5123" width="14.125" style="2" customWidth="1"/>
    <col min="5124" max="5124" width="10.875" style="2" customWidth="1"/>
    <col min="5125" max="5125" width="0" style="2" hidden="1" customWidth="1"/>
    <col min="5126" max="5126" width="13.75" style="2" customWidth="1"/>
    <col min="5127" max="5127" width="0" style="2" hidden="1" customWidth="1"/>
    <col min="5128" max="5128" width="23.125" style="2" customWidth="1"/>
    <col min="5129" max="5129" width="22.75" style="2" customWidth="1"/>
    <col min="5130" max="5130" width="96.5" style="2" customWidth="1"/>
    <col min="5131" max="5370" width="9" style="2"/>
    <col min="5371" max="5371" width="8.25" style="2" bestFit="1" customWidth="1"/>
    <col min="5372" max="5372" width="36.125" style="2" customWidth="1"/>
    <col min="5373" max="5373" width="0" style="2" hidden="1" customWidth="1"/>
    <col min="5374" max="5375" width="8.125" style="2" customWidth="1"/>
    <col min="5376" max="5376" width="8" style="2" customWidth="1"/>
    <col min="5377" max="5377" width="7.375" style="2" customWidth="1"/>
    <col min="5378" max="5378" width="13.875" style="2" customWidth="1"/>
    <col min="5379" max="5379" width="14.125" style="2" customWidth="1"/>
    <col min="5380" max="5380" width="10.875" style="2" customWidth="1"/>
    <col min="5381" max="5381" width="0" style="2" hidden="1" customWidth="1"/>
    <col min="5382" max="5382" width="13.75" style="2" customWidth="1"/>
    <col min="5383" max="5383" width="0" style="2" hidden="1" customWidth="1"/>
    <col min="5384" max="5384" width="23.125" style="2" customWidth="1"/>
    <col min="5385" max="5385" width="22.75" style="2" customWidth="1"/>
    <col min="5386" max="5386" width="96.5" style="2" customWidth="1"/>
    <col min="5387" max="5626" width="9" style="2"/>
    <col min="5627" max="5627" width="8.25" style="2" bestFit="1" customWidth="1"/>
    <col min="5628" max="5628" width="36.125" style="2" customWidth="1"/>
    <col min="5629" max="5629" width="0" style="2" hidden="1" customWidth="1"/>
    <col min="5630" max="5631" width="8.125" style="2" customWidth="1"/>
    <col min="5632" max="5632" width="8" style="2" customWidth="1"/>
    <col min="5633" max="5633" width="7.375" style="2" customWidth="1"/>
    <col min="5634" max="5634" width="13.875" style="2" customWidth="1"/>
    <col min="5635" max="5635" width="14.125" style="2" customWidth="1"/>
    <col min="5636" max="5636" width="10.875" style="2" customWidth="1"/>
    <col min="5637" max="5637" width="0" style="2" hidden="1" customWidth="1"/>
    <col min="5638" max="5638" width="13.75" style="2" customWidth="1"/>
    <col min="5639" max="5639" width="0" style="2" hidden="1" customWidth="1"/>
    <col min="5640" max="5640" width="23.125" style="2" customWidth="1"/>
    <col min="5641" max="5641" width="22.75" style="2" customWidth="1"/>
    <col min="5642" max="5642" width="96.5" style="2" customWidth="1"/>
    <col min="5643" max="5882" width="9" style="2"/>
    <col min="5883" max="5883" width="8.25" style="2" bestFit="1" customWidth="1"/>
    <col min="5884" max="5884" width="36.125" style="2" customWidth="1"/>
    <col min="5885" max="5885" width="0" style="2" hidden="1" customWidth="1"/>
    <col min="5886" max="5887" width="8.125" style="2" customWidth="1"/>
    <col min="5888" max="5888" width="8" style="2" customWidth="1"/>
    <col min="5889" max="5889" width="7.375" style="2" customWidth="1"/>
    <col min="5890" max="5890" width="13.875" style="2" customWidth="1"/>
    <col min="5891" max="5891" width="14.125" style="2" customWidth="1"/>
    <col min="5892" max="5892" width="10.875" style="2" customWidth="1"/>
    <col min="5893" max="5893" width="0" style="2" hidden="1" customWidth="1"/>
    <col min="5894" max="5894" width="13.75" style="2" customWidth="1"/>
    <col min="5895" max="5895" width="0" style="2" hidden="1" customWidth="1"/>
    <col min="5896" max="5896" width="23.125" style="2" customWidth="1"/>
    <col min="5897" max="5897" width="22.75" style="2" customWidth="1"/>
    <col min="5898" max="5898" width="96.5" style="2" customWidth="1"/>
    <col min="5899" max="6138" width="9" style="2"/>
    <col min="6139" max="6139" width="8.25" style="2" bestFit="1" customWidth="1"/>
    <col min="6140" max="6140" width="36.125" style="2" customWidth="1"/>
    <col min="6141" max="6141" width="0" style="2" hidden="1" customWidth="1"/>
    <col min="6142" max="6143" width="8.125" style="2" customWidth="1"/>
    <col min="6144" max="6144" width="8" style="2" customWidth="1"/>
    <col min="6145" max="6145" width="7.375" style="2" customWidth="1"/>
    <col min="6146" max="6146" width="13.875" style="2" customWidth="1"/>
    <col min="6147" max="6147" width="14.125" style="2" customWidth="1"/>
    <col min="6148" max="6148" width="10.875" style="2" customWidth="1"/>
    <col min="6149" max="6149" width="0" style="2" hidden="1" customWidth="1"/>
    <col min="6150" max="6150" width="13.75" style="2" customWidth="1"/>
    <col min="6151" max="6151" width="0" style="2" hidden="1" customWidth="1"/>
    <col min="6152" max="6152" width="23.125" style="2" customWidth="1"/>
    <col min="6153" max="6153" width="22.75" style="2" customWidth="1"/>
    <col min="6154" max="6154" width="96.5" style="2" customWidth="1"/>
    <col min="6155" max="6394" width="9" style="2"/>
    <col min="6395" max="6395" width="8.25" style="2" bestFit="1" customWidth="1"/>
    <col min="6396" max="6396" width="36.125" style="2" customWidth="1"/>
    <col min="6397" max="6397" width="0" style="2" hidden="1" customWidth="1"/>
    <col min="6398" max="6399" width="8.125" style="2" customWidth="1"/>
    <col min="6400" max="6400" width="8" style="2" customWidth="1"/>
    <col min="6401" max="6401" width="7.375" style="2" customWidth="1"/>
    <col min="6402" max="6402" width="13.875" style="2" customWidth="1"/>
    <col min="6403" max="6403" width="14.125" style="2" customWidth="1"/>
    <col min="6404" max="6404" width="10.875" style="2" customWidth="1"/>
    <col min="6405" max="6405" width="0" style="2" hidden="1" customWidth="1"/>
    <col min="6406" max="6406" width="13.75" style="2" customWidth="1"/>
    <col min="6407" max="6407" width="0" style="2" hidden="1" customWidth="1"/>
    <col min="6408" max="6408" width="23.125" style="2" customWidth="1"/>
    <col min="6409" max="6409" width="22.75" style="2" customWidth="1"/>
    <col min="6410" max="6410" width="96.5" style="2" customWidth="1"/>
    <col min="6411" max="6650" width="9" style="2"/>
    <col min="6651" max="6651" width="8.25" style="2" bestFit="1" customWidth="1"/>
    <col min="6652" max="6652" width="36.125" style="2" customWidth="1"/>
    <col min="6653" max="6653" width="0" style="2" hidden="1" customWidth="1"/>
    <col min="6654" max="6655" width="8.125" style="2" customWidth="1"/>
    <col min="6656" max="6656" width="8" style="2" customWidth="1"/>
    <col min="6657" max="6657" width="7.375" style="2" customWidth="1"/>
    <col min="6658" max="6658" width="13.875" style="2" customWidth="1"/>
    <col min="6659" max="6659" width="14.125" style="2" customWidth="1"/>
    <col min="6660" max="6660" width="10.875" style="2" customWidth="1"/>
    <col min="6661" max="6661" width="0" style="2" hidden="1" customWidth="1"/>
    <col min="6662" max="6662" width="13.75" style="2" customWidth="1"/>
    <col min="6663" max="6663" width="0" style="2" hidden="1" customWidth="1"/>
    <col min="6664" max="6664" width="23.125" style="2" customWidth="1"/>
    <col min="6665" max="6665" width="22.75" style="2" customWidth="1"/>
    <col min="6666" max="6666" width="96.5" style="2" customWidth="1"/>
    <col min="6667" max="6906" width="9" style="2"/>
    <col min="6907" max="6907" width="8.25" style="2" bestFit="1" customWidth="1"/>
    <col min="6908" max="6908" width="36.125" style="2" customWidth="1"/>
    <col min="6909" max="6909" width="0" style="2" hidden="1" customWidth="1"/>
    <col min="6910" max="6911" width="8.125" style="2" customWidth="1"/>
    <col min="6912" max="6912" width="8" style="2" customWidth="1"/>
    <col min="6913" max="6913" width="7.375" style="2" customWidth="1"/>
    <col min="6914" max="6914" width="13.875" style="2" customWidth="1"/>
    <col min="6915" max="6915" width="14.125" style="2" customWidth="1"/>
    <col min="6916" max="6916" width="10.875" style="2" customWidth="1"/>
    <col min="6917" max="6917" width="0" style="2" hidden="1" customWidth="1"/>
    <col min="6918" max="6918" width="13.75" style="2" customWidth="1"/>
    <col min="6919" max="6919" width="0" style="2" hidden="1" customWidth="1"/>
    <col min="6920" max="6920" width="23.125" style="2" customWidth="1"/>
    <col min="6921" max="6921" width="22.75" style="2" customWidth="1"/>
    <col min="6922" max="6922" width="96.5" style="2" customWidth="1"/>
    <col min="6923" max="7162" width="9" style="2"/>
    <col min="7163" max="7163" width="8.25" style="2" bestFit="1" customWidth="1"/>
    <col min="7164" max="7164" width="36.125" style="2" customWidth="1"/>
    <col min="7165" max="7165" width="0" style="2" hidden="1" customWidth="1"/>
    <col min="7166" max="7167" width="8.125" style="2" customWidth="1"/>
    <col min="7168" max="7168" width="8" style="2" customWidth="1"/>
    <col min="7169" max="7169" width="7.375" style="2" customWidth="1"/>
    <col min="7170" max="7170" width="13.875" style="2" customWidth="1"/>
    <col min="7171" max="7171" width="14.125" style="2" customWidth="1"/>
    <col min="7172" max="7172" width="10.875" style="2" customWidth="1"/>
    <col min="7173" max="7173" width="0" style="2" hidden="1" customWidth="1"/>
    <col min="7174" max="7174" width="13.75" style="2" customWidth="1"/>
    <col min="7175" max="7175" width="0" style="2" hidden="1" customWidth="1"/>
    <col min="7176" max="7176" width="23.125" style="2" customWidth="1"/>
    <col min="7177" max="7177" width="22.75" style="2" customWidth="1"/>
    <col min="7178" max="7178" width="96.5" style="2" customWidth="1"/>
    <col min="7179" max="7418" width="9" style="2"/>
    <col min="7419" max="7419" width="8.25" style="2" bestFit="1" customWidth="1"/>
    <col min="7420" max="7420" width="36.125" style="2" customWidth="1"/>
    <col min="7421" max="7421" width="0" style="2" hidden="1" customWidth="1"/>
    <col min="7422" max="7423" width="8.125" style="2" customWidth="1"/>
    <col min="7424" max="7424" width="8" style="2" customWidth="1"/>
    <col min="7425" max="7425" width="7.375" style="2" customWidth="1"/>
    <col min="7426" max="7426" width="13.875" style="2" customWidth="1"/>
    <col min="7427" max="7427" width="14.125" style="2" customWidth="1"/>
    <col min="7428" max="7428" width="10.875" style="2" customWidth="1"/>
    <col min="7429" max="7429" width="0" style="2" hidden="1" customWidth="1"/>
    <col min="7430" max="7430" width="13.75" style="2" customWidth="1"/>
    <col min="7431" max="7431" width="0" style="2" hidden="1" customWidth="1"/>
    <col min="7432" max="7432" width="23.125" style="2" customWidth="1"/>
    <col min="7433" max="7433" width="22.75" style="2" customWidth="1"/>
    <col min="7434" max="7434" width="96.5" style="2" customWidth="1"/>
    <col min="7435" max="7674" width="9" style="2"/>
    <col min="7675" max="7675" width="8.25" style="2" bestFit="1" customWidth="1"/>
    <col min="7676" max="7676" width="36.125" style="2" customWidth="1"/>
    <col min="7677" max="7677" width="0" style="2" hidden="1" customWidth="1"/>
    <col min="7678" max="7679" width="8.125" style="2" customWidth="1"/>
    <col min="7680" max="7680" width="8" style="2" customWidth="1"/>
    <col min="7681" max="7681" width="7.375" style="2" customWidth="1"/>
    <col min="7682" max="7682" width="13.875" style="2" customWidth="1"/>
    <col min="7683" max="7683" width="14.125" style="2" customWidth="1"/>
    <col min="7684" max="7684" width="10.875" style="2" customWidth="1"/>
    <col min="7685" max="7685" width="0" style="2" hidden="1" customWidth="1"/>
    <col min="7686" max="7686" width="13.75" style="2" customWidth="1"/>
    <col min="7687" max="7687" width="0" style="2" hidden="1" customWidth="1"/>
    <col min="7688" max="7688" width="23.125" style="2" customWidth="1"/>
    <col min="7689" max="7689" width="22.75" style="2" customWidth="1"/>
    <col min="7690" max="7690" width="96.5" style="2" customWidth="1"/>
    <col min="7691" max="7930" width="9" style="2"/>
    <col min="7931" max="7931" width="8.25" style="2" bestFit="1" customWidth="1"/>
    <col min="7932" max="7932" width="36.125" style="2" customWidth="1"/>
    <col min="7933" max="7933" width="0" style="2" hidden="1" customWidth="1"/>
    <col min="7934" max="7935" width="8.125" style="2" customWidth="1"/>
    <col min="7936" max="7936" width="8" style="2" customWidth="1"/>
    <col min="7937" max="7937" width="7.375" style="2" customWidth="1"/>
    <col min="7938" max="7938" width="13.875" style="2" customWidth="1"/>
    <col min="7939" max="7939" width="14.125" style="2" customWidth="1"/>
    <col min="7940" max="7940" width="10.875" style="2" customWidth="1"/>
    <col min="7941" max="7941" width="0" style="2" hidden="1" customWidth="1"/>
    <col min="7942" max="7942" width="13.75" style="2" customWidth="1"/>
    <col min="7943" max="7943" width="0" style="2" hidden="1" customWidth="1"/>
    <col min="7944" max="7944" width="23.125" style="2" customWidth="1"/>
    <col min="7945" max="7945" width="22.75" style="2" customWidth="1"/>
    <col min="7946" max="7946" width="96.5" style="2" customWidth="1"/>
    <col min="7947" max="8186" width="9" style="2"/>
    <col min="8187" max="8187" width="8.25" style="2" bestFit="1" customWidth="1"/>
    <col min="8188" max="8188" width="36.125" style="2" customWidth="1"/>
    <col min="8189" max="8189" width="0" style="2" hidden="1" customWidth="1"/>
    <col min="8190" max="8191" width="8.125" style="2" customWidth="1"/>
    <col min="8192" max="8192" width="8" style="2" customWidth="1"/>
    <col min="8193" max="8193" width="7.375" style="2" customWidth="1"/>
    <col min="8194" max="8194" width="13.875" style="2" customWidth="1"/>
    <col min="8195" max="8195" width="14.125" style="2" customWidth="1"/>
    <col min="8196" max="8196" width="10.875" style="2" customWidth="1"/>
    <col min="8197" max="8197" width="0" style="2" hidden="1" customWidth="1"/>
    <col min="8198" max="8198" width="13.75" style="2" customWidth="1"/>
    <col min="8199" max="8199" width="0" style="2" hidden="1" customWidth="1"/>
    <col min="8200" max="8200" width="23.125" style="2" customWidth="1"/>
    <col min="8201" max="8201" width="22.75" style="2" customWidth="1"/>
    <col min="8202" max="8202" width="96.5" style="2" customWidth="1"/>
    <col min="8203" max="8442" width="9" style="2"/>
    <col min="8443" max="8443" width="8.25" style="2" bestFit="1" customWidth="1"/>
    <col min="8444" max="8444" width="36.125" style="2" customWidth="1"/>
    <col min="8445" max="8445" width="0" style="2" hidden="1" customWidth="1"/>
    <col min="8446" max="8447" width="8.125" style="2" customWidth="1"/>
    <col min="8448" max="8448" width="8" style="2" customWidth="1"/>
    <col min="8449" max="8449" width="7.375" style="2" customWidth="1"/>
    <col min="8450" max="8450" width="13.875" style="2" customWidth="1"/>
    <col min="8451" max="8451" width="14.125" style="2" customWidth="1"/>
    <col min="8452" max="8452" width="10.875" style="2" customWidth="1"/>
    <col min="8453" max="8453" width="0" style="2" hidden="1" customWidth="1"/>
    <col min="8454" max="8454" width="13.75" style="2" customWidth="1"/>
    <col min="8455" max="8455" width="0" style="2" hidden="1" customWidth="1"/>
    <col min="8456" max="8456" width="23.125" style="2" customWidth="1"/>
    <col min="8457" max="8457" width="22.75" style="2" customWidth="1"/>
    <col min="8458" max="8458" width="96.5" style="2" customWidth="1"/>
    <col min="8459" max="8698" width="9" style="2"/>
    <col min="8699" max="8699" width="8.25" style="2" bestFit="1" customWidth="1"/>
    <col min="8700" max="8700" width="36.125" style="2" customWidth="1"/>
    <col min="8701" max="8701" width="0" style="2" hidden="1" customWidth="1"/>
    <col min="8702" max="8703" width="8.125" style="2" customWidth="1"/>
    <col min="8704" max="8704" width="8" style="2" customWidth="1"/>
    <col min="8705" max="8705" width="7.375" style="2" customWidth="1"/>
    <col min="8706" max="8706" width="13.875" style="2" customWidth="1"/>
    <col min="8707" max="8707" width="14.125" style="2" customWidth="1"/>
    <col min="8708" max="8708" width="10.875" style="2" customWidth="1"/>
    <col min="8709" max="8709" width="0" style="2" hidden="1" customWidth="1"/>
    <col min="8710" max="8710" width="13.75" style="2" customWidth="1"/>
    <col min="8711" max="8711" width="0" style="2" hidden="1" customWidth="1"/>
    <col min="8712" max="8712" width="23.125" style="2" customWidth="1"/>
    <col min="8713" max="8713" width="22.75" style="2" customWidth="1"/>
    <col min="8714" max="8714" width="96.5" style="2" customWidth="1"/>
    <col min="8715" max="8954" width="9" style="2"/>
    <col min="8955" max="8955" width="8.25" style="2" bestFit="1" customWidth="1"/>
    <col min="8956" max="8956" width="36.125" style="2" customWidth="1"/>
    <col min="8957" max="8957" width="0" style="2" hidden="1" customWidth="1"/>
    <col min="8958" max="8959" width="8.125" style="2" customWidth="1"/>
    <col min="8960" max="8960" width="8" style="2" customWidth="1"/>
    <col min="8961" max="8961" width="7.375" style="2" customWidth="1"/>
    <col min="8962" max="8962" width="13.875" style="2" customWidth="1"/>
    <col min="8963" max="8963" width="14.125" style="2" customWidth="1"/>
    <col min="8964" max="8964" width="10.875" style="2" customWidth="1"/>
    <col min="8965" max="8965" width="0" style="2" hidden="1" customWidth="1"/>
    <col min="8966" max="8966" width="13.75" style="2" customWidth="1"/>
    <col min="8967" max="8967" width="0" style="2" hidden="1" customWidth="1"/>
    <col min="8968" max="8968" width="23.125" style="2" customWidth="1"/>
    <col min="8969" max="8969" width="22.75" style="2" customWidth="1"/>
    <col min="8970" max="8970" width="96.5" style="2" customWidth="1"/>
    <col min="8971" max="9210" width="9" style="2"/>
    <col min="9211" max="9211" width="8.25" style="2" bestFit="1" customWidth="1"/>
    <col min="9212" max="9212" width="36.125" style="2" customWidth="1"/>
    <col min="9213" max="9213" width="0" style="2" hidden="1" customWidth="1"/>
    <col min="9214" max="9215" width="8.125" style="2" customWidth="1"/>
    <col min="9216" max="9216" width="8" style="2" customWidth="1"/>
    <col min="9217" max="9217" width="7.375" style="2" customWidth="1"/>
    <col min="9218" max="9218" width="13.875" style="2" customWidth="1"/>
    <col min="9219" max="9219" width="14.125" style="2" customWidth="1"/>
    <col min="9220" max="9220" width="10.875" style="2" customWidth="1"/>
    <col min="9221" max="9221" width="0" style="2" hidden="1" customWidth="1"/>
    <col min="9222" max="9222" width="13.75" style="2" customWidth="1"/>
    <col min="9223" max="9223" width="0" style="2" hidden="1" customWidth="1"/>
    <col min="9224" max="9224" width="23.125" style="2" customWidth="1"/>
    <col min="9225" max="9225" width="22.75" style="2" customWidth="1"/>
    <col min="9226" max="9226" width="96.5" style="2" customWidth="1"/>
    <col min="9227" max="9466" width="9" style="2"/>
    <col min="9467" max="9467" width="8.25" style="2" bestFit="1" customWidth="1"/>
    <col min="9468" max="9468" width="36.125" style="2" customWidth="1"/>
    <col min="9469" max="9469" width="0" style="2" hidden="1" customWidth="1"/>
    <col min="9470" max="9471" width="8.125" style="2" customWidth="1"/>
    <col min="9472" max="9472" width="8" style="2" customWidth="1"/>
    <col min="9473" max="9473" width="7.375" style="2" customWidth="1"/>
    <col min="9474" max="9474" width="13.875" style="2" customWidth="1"/>
    <col min="9475" max="9475" width="14.125" style="2" customWidth="1"/>
    <col min="9476" max="9476" width="10.875" style="2" customWidth="1"/>
    <col min="9477" max="9477" width="0" style="2" hidden="1" customWidth="1"/>
    <col min="9478" max="9478" width="13.75" style="2" customWidth="1"/>
    <col min="9479" max="9479" width="0" style="2" hidden="1" customWidth="1"/>
    <col min="9480" max="9480" width="23.125" style="2" customWidth="1"/>
    <col min="9481" max="9481" width="22.75" style="2" customWidth="1"/>
    <col min="9482" max="9482" width="96.5" style="2" customWidth="1"/>
    <col min="9483" max="9722" width="9" style="2"/>
    <col min="9723" max="9723" width="8.25" style="2" bestFit="1" customWidth="1"/>
    <col min="9724" max="9724" width="36.125" style="2" customWidth="1"/>
    <col min="9725" max="9725" width="0" style="2" hidden="1" customWidth="1"/>
    <col min="9726" max="9727" width="8.125" style="2" customWidth="1"/>
    <col min="9728" max="9728" width="8" style="2" customWidth="1"/>
    <col min="9729" max="9729" width="7.375" style="2" customWidth="1"/>
    <col min="9730" max="9730" width="13.875" style="2" customWidth="1"/>
    <col min="9731" max="9731" width="14.125" style="2" customWidth="1"/>
    <col min="9732" max="9732" width="10.875" style="2" customWidth="1"/>
    <col min="9733" max="9733" width="0" style="2" hidden="1" customWidth="1"/>
    <col min="9734" max="9734" width="13.75" style="2" customWidth="1"/>
    <col min="9735" max="9735" width="0" style="2" hidden="1" customWidth="1"/>
    <col min="9736" max="9736" width="23.125" style="2" customWidth="1"/>
    <col min="9737" max="9737" width="22.75" style="2" customWidth="1"/>
    <col min="9738" max="9738" width="96.5" style="2" customWidth="1"/>
    <col min="9739" max="9978" width="9" style="2"/>
    <col min="9979" max="9979" width="8.25" style="2" bestFit="1" customWidth="1"/>
    <col min="9980" max="9980" width="36.125" style="2" customWidth="1"/>
    <col min="9981" max="9981" width="0" style="2" hidden="1" customWidth="1"/>
    <col min="9982" max="9983" width="8.125" style="2" customWidth="1"/>
    <col min="9984" max="9984" width="8" style="2" customWidth="1"/>
    <col min="9985" max="9985" width="7.375" style="2" customWidth="1"/>
    <col min="9986" max="9986" width="13.875" style="2" customWidth="1"/>
    <col min="9987" max="9987" width="14.125" style="2" customWidth="1"/>
    <col min="9988" max="9988" width="10.875" style="2" customWidth="1"/>
    <col min="9989" max="9989" width="0" style="2" hidden="1" customWidth="1"/>
    <col min="9990" max="9990" width="13.75" style="2" customWidth="1"/>
    <col min="9991" max="9991" width="0" style="2" hidden="1" customWidth="1"/>
    <col min="9992" max="9992" width="23.125" style="2" customWidth="1"/>
    <col min="9993" max="9993" width="22.75" style="2" customWidth="1"/>
    <col min="9994" max="9994" width="96.5" style="2" customWidth="1"/>
    <col min="9995" max="10234" width="9" style="2"/>
    <col min="10235" max="10235" width="8.25" style="2" bestFit="1" customWidth="1"/>
    <col min="10236" max="10236" width="36.125" style="2" customWidth="1"/>
    <col min="10237" max="10237" width="0" style="2" hidden="1" customWidth="1"/>
    <col min="10238" max="10239" width="8.125" style="2" customWidth="1"/>
    <col min="10240" max="10240" width="8" style="2" customWidth="1"/>
    <col min="10241" max="10241" width="7.375" style="2" customWidth="1"/>
    <col min="10242" max="10242" width="13.875" style="2" customWidth="1"/>
    <col min="10243" max="10243" width="14.125" style="2" customWidth="1"/>
    <col min="10244" max="10244" width="10.875" style="2" customWidth="1"/>
    <col min="10245" max="10245" width="0" style="2" hidden="1" customWidth="1"/>
    <col min="10246" max="10246" width="13.75" style="2" customWidth="1"/>
    <col min="10247" max="10247" width="0" style="2" hidden="1" customWidth="1"/>
    <col min="10248" max="10248" width="23.125" style="2" customWidth="1"/>
    <col min="10249" max="10249" width="22.75" style="2" customWidth="1"/>
    <col min="10250" max="10250" width="96.5" style="2" customWidth="1"/>
    <col min="10251" max="10490" width="9" style="2"/>
    <col min="10491" max="10491" width="8.25" style="2" bestFit="1" customWidth="1"/>
    <col min="10492" max="10492" width="36.125" style="2" customWidth="1"/>
    <col min="10493" max="10493" width="0" style="2" hidden="1" customWidth="1"/>
    <col min="10494" max="10495" width="8.125" style="2" customWidth="1"/>
    <col min="10496" max="10496" width="8" style="2" customWidth="1"/>
    <col min="10497" max="10497" width="7.375" style="2" customWidth="1"/>
    <col min="10498" max="10498" width="13.875" style="2" customWidth="1"/>
    <col min="10499" max="10499" width="14.125" style="2" customWidth="1"/>
    <col min="10500" max="10500" width="10.875" style="2" customWidth="1"/>
    <col min="10501" max="10501" width="0" style="2" hidden="1" customWidth="1"/>
    <col min="10502" max="10502" width="13.75" style="2" customWidth="1"/>
    <col min="10503" max="10503" width="0" style="2" hidden="1" customWidth="1"/>
    <col min="10504" max="10504" width="23.125" style="2" customWidth="1"/>
    <col min="10505" max="10505" width="22.75" style="2" customWidth="1"/>
    <col min="10506" max="10506" width="96.5" style="2" customWidth="1"/>
    <col min="10507" max="10746" width="9" style="2"/>
    <col min="10747" max="10747" width="8.25" style="2" bestFit="1" customWidth="1"/>
    <col min="10748" max="10748" width="36.125" style="2" customWidth="1"/>
    <col min="10749" max="10749" width="0" style="2" hidden="1" customWidth="1"/>
    <col min="10750" max="10751" width="8.125" style="2" customWidth="1"/>
    <col min="10752" max="10752" width="8" style="2" customWidth="1"/>
    <col min="10753" max="10753" width="7.375" style="2" customWidth="1"/>
    <col min="10754" max="10754" width="13.875" style="2" customWidth="1"/>
    <col min="10755" max="10755" width="14.125" style="2" customWidth="1"/>
    <col min="10756" max="10756" width="10.875" style="2" customWidth="1"/>
    <col min="10757" max="10757" width="0" style="2" hidden="1" customWidth="1"/>
    <col min="10758" max="10758" width="13.75" style="2" customWidth="1"/>
    <col min="10759" max="10759" width="0" style="2" hidden="1" customWidth="1"/>
    <col min="10760" max="10760" width="23.125" style="2" customWidth="1"/>
    <col min="10761" max="10761" width="22.75" style="2" customWidth="1"/>
    <col min="10762" max="10762" width="96.5" style="2" customWidth="1"/>
    <col min="10763" max="11002" width="9" style="2"/>
    <col min="11003" max="11003" width="8.25" style="2" bestFit="1" customWidth="1"/>
    <col min="11004" max="11004" width="36.125" style="2" customWidth="1"/>
    <col min="11005" max="11005" width="0" style="2" hidden="1" customWidth="1"/>
    <col min="11006" max="11007" width="8.125" style="2" customWidth="1"/>
    <col min="11008" max="11008" width="8" style="2" customWidth="1"/>
    <col min="11009" max="11009" width="7.375" style="2" customWidth="1"/>
    <col min="11010" max="11010" width="13.875" style="2" customWidth="1"/>
    <col min="11011" max="11011" width="14.125" style="2" customWidth="1"/>
    <col min="11012" max="11012" width="10.875" style="2" customWidth="1"/>
    <col min="11013" max="11013" width="0" style="2" hidden="1" customWidth="1"/>
    <col min="11014" max="11014" width="13.75" style="2" customWidth="1"/>
    <col min="11015" max="11015" width="0" style="2" hidden="1" customWidth="1"/>
    <col min="11016" max="11016" width="23.125" style="2" customWidth="1"/>
    <col min="11017" max="11017" width="22.75" style="2" customWidth="1"/>
    <col min="11018" max="11018" width="96.5" style="2" customWidth="1"/>
    <col min="11019" max="11258" width="9" style="2"/>
    <col min="11259" max="11259" width="8.25" style="2" bestFit="1" customWidth="1"/>
    <col min="11260" max="11260" width="36.125" style="2" customWidth="1"/>
    <col min="11261" max="11261" width="0" style="2" hidden="1" customWidth="1"/>
    <col min="11262" max="11263" width="8.125" style="2" customWidth="1"/>
    <col min="11264" max="11264" width="8" style="2" customWidth="1"/>
    <col min="11265" max="11265" width="7.375" style="2" customWidth="1"/>
    <col min="11266" max="11266" width="13.875" style="2" customWidth="1"/>
    <col min="11267" max="11267" width="14.125" style="2" customWidth="1"/>
    <col min="11268" max="11268" width="10.875" style="2" customWidth="1"/>
    <col min="11269" max="11269" width="0" style="2" hidden="1" customWidth="1"/>
    <col min="11270" max="11270" width="13.75" style="2" customWidth="1"/>
    <col min="11271" max="11271" width="0" style="2" hidden="1" customWidth="1"/>
    <col min="11272" max="11272" width="23.125" style="2" customWidth="1"/>
    <col min="11273" max="11273" width="22.75" style="2" customWidth="1"/>
    <col min="11274" max="11274" width="96.5" style="2" customWidth="1"/>
    <col min="11275" max="11514" width="9" style="2"/>
    <col min="11515" max="11515" width="8.25" style="2" bestFit="1" customWidth="1"/>
    <col min="11516" max="11516" width="36.125" style="2" customWidth="1"/>
    <col min="11517" max="11517" width="0" style="2" hidden="1" customWidth="1"/>
    <col min="11518" max="11519" width="8.125" style="2" customWidth="1"/>
    <col min="11520" max="11520" width="8" style="2" customWidth="1"/>
    <col min="11521" max="11521" width="7.375" style="2" customWidth="1"/>
    <col min="11522" max="11522" width="13.875" style="2" customWidth="1"/>
    <col min="11523" max="11523" width="14.125" style="2" customWidth="1"/>
    <col min="11524" max="11524" width="10.875" style="2" customWidth="1"/>
    <col min="11525" max="11525" width="0" style="2" hidden="1" customWidth="1"/>
    <col min="11526" max="11526" width="13.75" style="2" customWidth="1"/>
    <col min="11527" max="11527" width="0" style="2" hidden="1" customWidth="1"/>
    <col min="11528" max="11528" width="23.125" style="2" customWidth="1"/>
    <col min="11529" max="11529" width="22.75" style="2" customWidth="1"/>
    <col min="11530" max="11530" width="96.5" style="2" customWidth="1"/>
    <col min="11531" max="11770" width="9" style="2"/>
    <col min="11771" max="11771" width="8.25" style="2" bestFit="1" customWidth="1"/>
    <col min="11772" max="11772" width="36.125" style="2" customWidth="1"/>
    <col min="11773" max="11773" width="0" style="2" hidden="1" customWidth="1"/>
    <col min="11774" max="11775" width="8.125" style="2" customWidth="1"/>
    <col min="11776" max="11776" width="8" style="2" customWidth="1"/>
    <col min="11777" max="11777" width="7.375" style="2" customWidth="1"/>
    <col min="11778" max="11778" width="13.875" style="2" customWidth="1"/>
    <col min="11779" max="11779" width="14.125" style="2" customWidth="1"/>
    <col min="11780" max="11780" width="10.875" style="2" customWidth="1"/>
    <col min="11781" max="11781" width="0" style="2" hidden="1" customWidth="1"/>
    <col min="11782" max="11782" width="13.75" style="2" customWidth="1"/>
    <col min="11783" max="11783" width="0" style="2" hidden="1" customWidth="1"/>
    <col min="11784" max="11784" width="23.125" style="2" customWidth="1"/>
    <col min="11785" max="11785" width="22.75" style="2" customWidth="1"/>
    <col min="11786" max="11786" width="96.5" style="2" customWidth="1"/>
    <col min="11787" max="12026" width="9" style="2"/>
    <col min="12027" max="12027" width="8.25" style="2" bestFit="1" customWidth="1"/>
    <col min="12028" max="12028" width="36.125" style="2" customWidth="1"/>
    <col min="12029" max="12029" width="0" style="2" hidden="1" customWidth="1"/>
    <col min="12030" max="12031" width="8.125" style="2" customWidth="1"/>
    <col min="12032" max="12032" width="8" style="2" customWidth="1"/>
    <col min="12033" max="12033" width="7.375" style="2" customWidth="1"/>
    <col min="12034" max="12034" width="13.875" style="2" customWidth="1"/>
    <col min="12035" max="12035" width="14.125" style="2" customWidth="1"/>
    <col min="12036" max="12036" width="10.875" style="2" customWidth="1"/>
    <col min="12037" max="12037" width="0" style="2" hidden="1" customWidth="1"/>
    <col min="12038" max="12038" width="13.75" style="2" customWidth="1"/>
    <col min="12039" max="12039" width="0" style="2" hidden="1" customWidth="1"/>
    <col min="12040" max="12040" width="23.125" style="2" customWidth="1"/>
    <col min="12041" max="12041" width="22.75" style="2" customWidth="1"/>
    <col min="12042" max="12042" width="96.5" style="2" customWidth="1"/>
    <col min="12043" max="12282" width="9" style="2"/>
    <col min="12283" max="12283" width="8.25" style="2" bestFit="1" customWidth="1"/>
    <col min="12284" max="12284" width="36.125" style="2" customWidth="1"/>
    <col min="12285" max="12285" width="0" style="2" hidden="1" customWidth="1"/>
    <col min="12286" max="12287" width="8.125" style="2" customWidth="1"/>
    <col min="12288" max="12288" width="8" style="2" customWidth="1"/>
    <col min="12289" max="12289" width="7.375" style="2" customWidth="1"/>
    <col min="12290" max="12290" width="13.875" style="2" customWidth="1"/>
    <col min="12291" max="12291" width="14.125" style="2" customWidth="1"/>
    <col min="12292" max="12292" width="10.875" style="2" customWidth="1"/>
    <col min="12293" max="12293" width="0" style="2" hidden="1" customWidth="1"/>
    <col min="12294" max="12294" width="13.75" style="2" customWidth="1"/>
    <col min="12295" max="12295" width="0" style="2" hidden="1" customWidth="1"/>
    <col min="12296" max="12296" width="23.125" style="2" customWidth="1"/>
    <col min="12297" max="12297" width="22.75" style="2" customWidth="1"/>
    <col min="12298" max="12298" width="96.5" style="2" customWidth="1"/>
    <col min="12299" max="12538" width="9" style="2"/>
    <col min="12539" max="12539" width="8.25" style="2" bestFit="1" customWidth="1"/>
    <col min="12540" max="12540" width="36.125" style="2" customWidth="1"/>
    <col min="12541" max="12541" width="0" style="2" hidden="1" customWidth="1"/>
    <col min="12542" max="12543" width="8.125" style="2" customWidth="1"/>
    <col min="12544" max="12544" width="8" style="2" customWidth="1"/>
    <col min="12545" max="12545" width="7.375" style="2" customWidth="1"/>
    <col min="12546" max="12546" width="13.875" style="2" customWidth="1"/>
    <col min="12547" max="12547" width="14.125" style="2" customWidth="1"/>
    <col min="12548" max="12548" width="10.875" style="2" customWidth="1"/>
    <col min="12549" max="12549" width="0" style="2" hidden="1" customWidth="1"/>
    <col min="12550" max="12550" width="13.75" style="2" customWidth="1"/>
    <col min="12551" max="12551" width="0" style="2" hidden="1" customWidth="1"/>
    <col min="12552" max="12552" width="23.125" style="2" customWidth="1"/>
    <col min="12553" max="12553" width="22.75" style="2" customWidth="1"/>
    <col min="12554" max="12554" width="96.5" style="2" customWidth="1"/>
    <col min="12555" max="12794" width="9" style="2"/>
    <col min="12795" max="12795" width="8.25" style="2" bestFit="1" customWidth="1"/>
    <col min="12796" max="12796" width="36.125" style="2" customWidth="1"/>
    <col min="12797" max="12797" width="0" style="2" hidden="1" customWidth="1"/>
    <col min="12798" max="12799" width="8.125" style="2" customWidth="1"/>
    <col min="12800" max="12800" width="8" style="2" customWidth="1"/>
    <col min="12801" max="12801" width="7.375" style="2" customWidth="1"/>
    <col min="12802" max="12802" width="13.875" style="2" customWidth="1"/>
    <col min="12803" max="12803" width="14.125" style="2" customWidth="1"/>
    <col min="12804" max="12804" width="10.875" style="2" customWidth="1"/>
    <col min="12805" max="12805" width="0" style="2" hidden="1" customWidth="1"/>
    <col min="12806" max="12806" width="13.75" style="2" customWidth="1"/>
    <col min="12807" max="12807" width="0" style="2" hidden="1" customWidth="1"/>
    <col min="12808" max="12808" width="23.125" style="2" customWidth="1"/>
    <col min="12809" max="12809" width="22.75" style="2" customWidth="1"/>
    <col min="12810" max="12810" width="96.5" style="2" customWidth="1"/>
    <col min="12811" max="13050" width="9" style="2"/>
    <col min="13051" max="13051" width="8.25" style="2" bestFit="1" customWidth="1"/>
    <col min="13052" max="13052" width="36.125" style="2" customWidth="1"/>
    <col min="13053" max="13053" width="0" style="2" hidden="1" customWidth="1"/>
    <col min="13054" max="13055" width="8.125" style="2" customWidth="1"/>
    <col min="13056" max="13056" width="8" style="2" customWidth="1"/>
    <col min="13057" max="13057" width="7.375" style="2" customWidth="1"/>
    <col min="13058" max="13058" width="13.875" style="2" customWidth="1"/>
    <col min="13059" max="13059" width="14.125" style="2" customWidth="1"/>
    <col min="13060" max="13060" width="10.875" style="2" customWidth="1"/>
    <col min="13061" max="13061" width="0" style="2" hidden="1" customWidth="1"/>
    <col min="13062" max="13062" width="13.75" style="2" customWidth="1"/>
    <col min="13063" max="13063" width="0" style="2" hidden="1" customWidth="1"/>
    <col min="13064" max="13064" width="23.125" style="2" customWidth="1"/>
    <col min="13065" max="13065" width="22.75" style="2" customWidth="1"/>
    <col min="13066" max="13066" width="96.5" style="2" customWidth="1"/>
    <col min="13067" max="13306" width="9" style="2"/>
    <col min="13307" max="13307" width="8.25" style="2" bestFit="1" customWidth="1"/>
    <col min="13308" max="13308" width="36.125" style="2" customWidth="1"/>
    <col min="13309" max="13309" width="0" style="2" hidden="1" customWidth="1"/>
    <col min="13310" max="13311" width="8.125" style="2" customWidth="1"/>
    <col min="13312" max="13312" width="8" style="2" customWidth="1"/>
    <col min="13313" max="13313" width="7.375" style="2" customWidth="1"/>
    <col min="13314" max="13314" width="13.875" style="2" customWidth="1"/>
    <col min="13315" max="13315" width="14.125" style="2" customWidth="1"/>
    <col min="13316" max="13316" width="10.875" style="2" customWidth="1"/>
    <col min="13317" max="13317" width="0" style="2" hidden="1" customWidth="1"/>
    <col min="13318" max="13318" width="13.75" style="2" customWidth="1"/>
    <col min="13319" max="13319" width="0" style="2" hidden="1" customWidth="1"/>
    <col min="13320" max="13320" width="23.125" style="2" customWidth="1"/>
    <col min="13321" max="13321" width="22.75" style="2" customWidth="1"/>
    <col min="13322" max="13322" width="96.5" style="2" customWidth="1"/>
    <col min="13323" max="13562" width="9" style="2"/>
    <col min="13563" max="13563" width="8.25" style="2" bestFit="1" customWidth="1"/>
    <col min="13564" max="13564" width="36.125" style="2" customWidth="1"/>
    <col min="13565" max="13565" width="0" style="2" hidden="1" customWidth="1"/>
    <col min="13566" max="13567" width="8.125" style="2" customWidth="1"/>
    <col min="13568" max="13568" width="8" style="2" customWidth="1"/>
    <col min="13569" max="13569" width="7.375" style="2" customWidth="1"/>
    <col min="13570" max="13570" width="13.875" style="2" customWidth="1"/>
    <col min="13571" max="13571" width="14.125" style="2" customWidth="1"/>
    <col min="13572" max="13572" width="10.875" style="2" customWidth="1"/>
    <col min="13573" max="13573" width="0" style="2" hidden="1" customWidth="1"/>
    <col min="13574" max="13574" width="13.75" style="2" customWidth="1"/>
    <col min="13575" max="13575" width="0" style="2" hidden="1" customWidth="1"/>
    <col min="13576" max="13576" width="23.125" style="2" customWidth="1"/>
    <col min="13577" max="13577" width="22.75" style="2" customWidth="1"/>
    <col min="13578" max="13578" width="96.5" style="2" customWidth="1"/>
    <col min="13579" max="13818" width="9" style="2"/>
    <col min="13819" max="13819" width="8.25" style="2" bestFit="1" customWidth="1"/>
    <col min="13820" max="13820" width="36.125" style="2" customWidth="1"/>
    <col min="13821" max="13821" width="0" style="2" hidden="1" customWidth="1"/>
    <col min="13822" max="13823" width="8.125" style="2" customWidth="1"/>
    <col min="13824" max="13824" width="8" style="2" customWidth="1"/>
    <col min="13825" max="13825" width="7.375" style="2" customWidth="1"/>
    <col min="13826" max="13826" width="13.875" style="2" customWidth="1"/>
    <col min="13827" max="13827" width="14.125" style="2" customWidth="1"/>
    <col min="13828" max="13828" width="10.875" style="2" customWidth="1"/>
    <col min="13829" max="13829" width="0" style="2" hidden="1" customWidth="1"/>
    <col min="13830" max="13830" width="13.75" style="2" customWidth="1"/>
    <col min="13831" max="13831" width="0" style="2" hidden="1" customWidth="1"/>
    <col min="13832" max="13832" width="23.125" style="2" customWidth="1"/>
    <col min="13833" max="13833" width="22.75" style="2" customWidth="1"/>
    <col min="13834" max="13834" width="96.5" style="2" customWidth="1"/>
    <col min="13835" max="14074" width="9" style="2"/>
    <col min="14075" max="14075" width="8.25" style="2" bestFit="1" customWidth="1"/>
    <col min="14076" max="14076" width="36.125" style="2" customWidth="1"/>
    <col min="14077" max="14077" width="0" style="2" hidden="1" customWidth="1"/>
    <col min="14078" max="14079" width="8.125" style="2" customWidth="1"/>
    <col min="14080" max="14080" width="8" style="2" customWidth="1"/>
    <col min="14081" max="14081" width="7.375" style="2" customWidth="1"/>
    <col min="14082" max="14082" width="13.875" style="2" customWidth="1"/>
    <col min="14083" max="14083" width="14.125" style="2" customWidth="1"/>
    <col min="14084" max="14084" width="10.875" style="2" customWidth="1"/>
    <col min="14085" max="14085" width="0" style="2" hidden="1" customWidth="1"/>
    <col min="14086" max="14086" width="13.75" style="2" customWidth="1"/>
    <col min="14087" max="14087" width="0" style="2" hidden="1" customWidth="1"/>
    <col min="14088" max="14088" width="23.125" style="2" customWidth="1"/>
    <col min="14089" max="14089" width="22.75" style="2" customWidth="1"/>
    <col min="14090" max="14090" width="96.5" style="2" customWidth="1"/>
    <col min="14091" max="14330" width="9" style="2"/>
    <col min="14331" max="14331" width="8.25" style="2" bestFit="1" customWidth="1"/>
    <col min="14332" max="14332" width="36.125" style="2" customWidth="1"/>
    <col min="14333" max="14333" width="0" style="2" hidden="1" customWidth="1"/>
    <col min="14334" max="14335" width="8.125" style="2" customWidth="1"/>
    <col min="14336" max="14336" width="8" style="2" customWidth="1"/>
    <col min="14337" max="14337" width="7.375" style="2" customWidth="1"/>
    <col min="14338" max="14338" width="13.875" style="2" customWidth="1"/>
    <col min="14339" max="14339" width="14.125" style="2" customWidth="1"/>
    <col min="14340" max="14340" width="10.875" style="2" customWidth="1"/>
    <col min="14341" max="14341" width="0" style="2" hidden="1" customWidth="1"/>
    <col min="14342" max="14342" width="13.75" style="2" customWidth="1"/>
    <col min="14343" max="14343" width="0" style="2" hidden="1" customWidth="1"/>
    <col min="14344" max="14344" width="23.125" style="2" customWidth="1"/>
    <col min="14345" max="14345" width="22.75" style="2" customWidth="1"/>
    <col min="14346" max="14346" width="96.5" style="2" customWidth="1"/>
    <col min="14347" max="14586" width="9" style="2"/>
    <col min="14587" max="14587" width="8.25" style="2" bestFit="1" customWidth="1"/>
    <col min="14588" max="14588" width="36.125" style="2" customWidth="1"/>
    <col min="14589" max="14589" width="0" style="2" hidden="1" customWidth="1"/>
    <col min="14590" max="14591" width="8.125" style="2" customWidth="1"/>
    <col min="14592" max="14592" width="8" style="2" customWidth="1"/>
    <col min="14593" max="14593" width="7.375" style="2" customWidth="1"/>
    <col min="14594" max="14594" width="13.875" style="2" customWidth="1"/>
    <col min="14595" max="14595" width="14.125" style="2" customWidth="1"/>
    <col min="14596" max="14596" width="10.875" style="2" customWidth="1"/>
    <col min="14597" max="14597" width="0" style="2" hidden="1" customWidth="1"/>
    <col min="14598" max="14598" width="13.75" style="2" customWidth="1"/>
    <col min="14599" max="14599" width="0" style="2" hidden="1" customWidth="1"/>
    <col min="14600" max="14600" width="23.125" style="2" customWidth="1"/>
    <col min="14601" max="14601" width="22.75" style="2" customWidth="1"/>
    <col min="14602" max="14602" width="96.5" style="2" customWidth="1"/>
    <col min="14603" max="14842" width="9" style="2"/>
    <col min="14843" max="14843" width="8.25" style="2" bestFit="1" customWidth="1"/>
    <col min="14844" max="14844" width="36.125" style="2" customWidth="1"/>
    <col min="14845" max="14845" width="0" style="2" hidden="1" customWidth="1"/>
    <col min="14846" max="14847" width="8.125" style="2" customWidth="1"/>
    <col min="14848" max="14848" width="8" style="2" customWidth="1"/>
    <col min="14849" max="14849" width="7.375" style="2" customWidth="1"/>
    <col min="14850" max="14850" width="13.875" style="2" customWidth="1"/>
    <col min="14851" max="14851" width="14.125" style="2" customWidth="1"/>
    <col min="14852" max="14852" width="10.875" style="2" customWidth="1"/>
    <col min="14853" max="14853" width="0" style="2" hidden="1" customWidth="1"/>
    <col min="14854" max="14854" width="13.75" style="2" customWidth="1"/>
    <col min="14855" max="14855" width="0" style="2" hidden="1" customWidth="1"/>
    <col min="14856" max="14856" width="23.125" style="2" customWidth="1"/>
    <col min="14857" max="14857" width="22.75" style="2" customWidth="1"/>
    <col min="14858" max="14858" width="96.5" style="2" customWidth="1"/>
    <col min="14859" max="15098" width="9" style="2"/>
    <col min="15099" max="15099" width="8.25" style="2" bestFit="1" customWidth="1"/>
    <col min="15100" max="15100" width="36.125" style="2" customWidth="1"/>
    <col min="15101" max="15101" width="0" style="2" hidden="1" customWidth="1"/>
    <col min="15102" max="15103" width="8.125" style="2" customWidth="1"/>
    <col min="15104" max="15104" width="8" style="2" customWidth="1"/>
    <col min="15105" max="15105" width="7.375" style="2" customWidth="1"/>
    <col min="15106" max="15106" width="13.875" style="2" customWidth="1"/>
    <col min="15107" max="15107" width="14.125" style="2" customWidth="1"/>
    <col min="15108" max="15108" width="10.875" style="2" customWidth="1"/>
    <col min="15109" max="15109" width="0" style="2" hidden="1" customWidth="1"/>
    <col min="15110" max="15110" width="13.75" style="2" customWidth="1"/>
    <col min="15111" max="15111" width="0" style="2" hidden="1" customWidth="1"/>
    <col min="15112" max="15112" width="23.125" style="2" customWidth="1"/>
    <col min="15113" max="15113" width="22.75" style="2" customWidth="1"/>
    <col min="15114" max="15114" width="96.5" style="2" customWidth="1"/>
    <col min="15115" max="15354" width="9" style="2"/>
    <col min="15355" max="15355" width="8.25" style="2" bestFit="1" customWidth="1"/>
    <col min="15356" max="15356" width="36.125" style="2" customWidth="1"/>
    <col min="15357" max="15357" width="0" style="2" hidden="1" customWidth="1"/>
    <col min="15358" max="15359" width="8.125" style="2" customWidth="1"/>
    <col min="15360" max="15360" width="8" style="2" customWidth="1"/>
    <col min="15361" max="15361" width="7.375" style="2" customWidth="1"/>
    <col min="15362" max="15362" width="13.875" style="2" customWidth="1"/>
    <col min="15363" max="15363" width="14.125" style="2" customWidth="1"/>
    <col min="15364" max="15364" width="10.875" style="2" customWidth="1"/>
    <col min="15365" max="15365" width="0" style="2" hidden="1" customWidth="1"/>
    <col min="15366" max="15366" width="13.75" style="2" customWidth="1"/>
    <col min="15367" max="15367" width="0" style="2" hidden="1" customWidth="1"/>
    <col min="15368" max="15368" width="23.125" style="2" customWidth="1"/>
    <col min="15369" max="15369" width="22.75" style="2" customWidth="1"/>
    <col min="15370" max="15370" width="96.5" style="2" customWidth="1"/>
    <col min="15371" max="15610" width="9" style="2"/>
    <col min="15611" max="15611" width="8.25" style="2" bestFit="1" customWidth="1"/>
    <col min="15612" max="15612" width="36.125" style="2" customWidth="1"/>
    <col min="15613" max="15613" width="0" style="2" hidden="1" customWidth="1"/>
    <col min="15614" max="15615" width="8.125" style="2" customWidth="1"/>
    <col min="15616" max="15616" width="8" style="2" customWidth="1"/>
    <col min="15617" max="15617" width="7.375" style="2" customWidth="1"/>
    <col min="15618" max="15618" width="13.875" style="2" customWidth="1"/>
    <col min="15619" max="15619" width="14.125" style="2" customWidth="1"/>
    <col min="15620" max="15620" width="10.875" style="2" customWidth="1"/>
    <col min="15621" max="15621" width="0" style="2" hidden="1" customWidth="1"/>
    <col min="15622" max="15622" width="13.75" style="2" customWidth="1"/>
    <col min="15623" max="15623" width="0" style="2" hidden="1" customWidth="1"/>
    <col min="15624" max="15624" width="23.125" style="2" customWidth="1"/>
    <col min="15625" max="15625" width="22.75" style="2" customWidth="1"/>
    <col min="15626" max="15626" width="96.5" style="2" customWidth="1"/>
    <col min="15627" max="15866" width="9" style="2"/>
    <col min="15867" max="15867" width="8.25" style="2" bestFit="1" customWidth="1"/>
    <col min="15868" max="15868" width="36.125" style="2" customWidth="1"/>
    <col min="15869" max="15869" width="0" style="2" hidden="1" customWidth="1"/>
    <col min="15870" max="15871" width="8.125" style="2" customWidth="1"/>
    <col min="15872" max="15872" width="8" style="2" customWidth="1"/>
    <col min="15873" max="15873" width="7.375" style="2" customWidth="1"/>
    <col min="15874" max="15874" width="13.875" style="2" customWidth="1"/>
    <col min="15875" max="15875" width="14.125" style="2" customWidth="1"/>
    <col min="15876" max="15876" width="10.875" style="2" customWidth="1"/>
    <col min="15877" max="15877" width="0" style="2" hidden="1" customWidth="1"/>
    <col min="15878" max="15878" width="13.75" style="2" customWidth="1"/>
    <col min="15879" max="15879" width="0" style="2" hidden="1" customWidth="1"/>
    <col min="15880" max="15880" width="23.125" style="2" customWidth="1"/>
    <col min="15881" max="15881" width="22.75" style="2" customWidth="1"/>
    <col min="15882" max="15882" width="96.5" style="2" customWidth="1"/>
    <col min="15883" max="16122" width="9" style="2"/>
    <col min="16123" max="16123" width="8.25" style="2" bestFit="1" customWidth="1"/>
    <col min="16124" max="16124" width="36.125" style="2" customWidth="1"/>
    <col min="16125" max="16125" width="0" style="2" hidden="1" customWidth="1"/>
    <col min="16126" max="16127" width="8.125" style="2" customWidth="1"/>
    <col min="16128" max="16128" width="8" style="2" customWidth="1"/>
    <col min="16129" max="16129" width="7.375" style="2" customWidth="1"/>
    <col min="16130" max="16130" width="13.875" style="2" customWidth="1"/>
    <col min="16131" max="16131" width="14.125" style="2" customWidth="1"/>
    <col min="16132" max="16132" width="10.875" style="2" customWidth="1"/>
    <col min="16133" max="16133" width="0" style="2" hidden="1" customWidth="1"/>
    <col min="16134" max="16134" width="13.75" style="2" customWidth="1"/>
    <col min="16135" max="16135" width="0" style="2" hidden="1" customWidth="1"/>
    <col min="16136" max="16136" width="23.125" style="2" customWidth="1"/>
    <col min="16137" max="16137" width="22.75" style="2" customWidth="1"/>
    <col min="16138" max="16138" width="96.5" style="2" customWidth="1"/>
    <col min="16139" max="16384" width="9" style="2"/>
  </cols>
  <sheetData>
    <row r="1" spans="1:22" ht="17.25" customHeight="1">
      <c r="A1" s="1091" t="s">
        <v>1143</v>
      </c>
      <c r="B1" s="1091"/>
      <c r="C1" s="242"/>
      <c r="D1" s="1"/>
      <c r="E1" s="1"/>
      <c r="F1" s="1"/>
      <c r="L1" s="228"/>
      <c r="M1" s="229"/>
      <c r="N1" s="2"/>
      <c r="V1" s="2" t="s">
        <v>856</v>
      </c>
    </row>
    <row r="2" spans="1:22" ht="71.25" customHeight="1">
      <c r="A2" s="1128" t="s">
        <v>952</v>
      </c>
      <c r="B2" s="1128"/>
      <c r="C2" s="1128"/>
      <c r="D2" s="1128"/>
      <c r="E2" s="1128"/>
      <c r="F2" s="1128"/>
      <c r="G2" s="1128"/>
      <c r="H2" s="1128"/>
      <c r="I2" s="1128"/>
      <c r="J2" s="1128"/>
      <c r="K2" s="1128"/>
      <c r="L2" s="1128"/>
      <c r="M2" s="1128"/>
      <c r="N2" s="1128"/>
      <c r="O2" s="1128"/>
      <c r="P2" s="1128"/>
      <c r="Q2" s="1128"/>
      <c r="R2" s="1128"/>
    </row>
    <row r="3" spans="1:22" s="4" customFormat="1" ht="15.75" customHeight="1">
      <c r="A3" s="1092" t="s">
        <v>0</v>
      </c>
      <c r="B3" s="1094" t="s">
        <v>1</v>
      </c>
      <c r="C3" s="1096" t="s">
        <v>2</v>
      </c>
      <c r="D3" s="1096" t="s">
        <v>146</v>
      </c>
      <c r="E3" s="1096" t="s">
        <v>3</v>
      </c>
      <c r="F3" s="1099" t="s">
        <v>934</v>
      </c>
      <c r="G3" s="1125"/>
      <c r="H3" s="1096" t="s">
        <v>515</v>
      </c>
      <c r="I3" s="1096" t="s">
        <v>4</v>
      </c>
      <c r="J3" s="1099" t="s">
        <v>5</v>
      </c>
      <c r="K3" s="1094" t="s">
        <v>462</v>
      </c>
      <c r="L3" s="1103" t="s">
        <v>6</v>
      </c>
      <c r="M3" s="1103" t="s">
        <v>7</v>
      </c>
      <c r="N3" s="1105" t="s">
        <v>803</v>
      </c>
      <c r="O3" s="1129"/>
      <c r="P3" s="1129"/>
      <c r="Q3" s="1106"/>
      <c r="R3" s="1094" t="s">
        <v>804</v>
      </c>
      <c r="V3" s="1022" t="s">
        <v>663</v>
      </c>
    </row>
    <row r="4" spans="1:22" s="4" customFormat="1" ht="84" customHeight="1">
      <c r="A4" s="1093"/>
      <c r="B4" s="1095"/>
      <c r="C4" s="1094"/>
      <c r="D4" s="1094"/>
      <c r="E4" s="1094"/>
      <c r="F4" s="1126"/>
      <c r="G4" s="1127"/>
      <c r="H4" s="1094"/>
      <c r="I4" s="1094"/>
      <c r="J4" s="1100"/>
      <c r="K4" s="1095"/>
      <c r="L4" s="1104"/>
      <c r="M4" s="1104"/>
      <c r="N4" s="1023" t="s">
        <v>935</v>
      </c>
      <c r="O4" s="1023" t="s">
        <v>123</v>
      </c>
      <c r="P4" s="1023" t="s">
        <v>805</v>
      </c>
      <c r="Q4" s="1023" t="s">
        <v>806</v>
      </c>
      <c r="R4" s="1095"/>
      <c r="V4" s="375" t="s">
        <v>664</v>
      </c>
    </row>
    <row r="5" spans="1:22" s="381" customFormat="1" ht="17.25" hidden="1" customHeight="1">
      <c r="A5" s="377" t="s">
        <v>10</v>
      </c>
      <c r="B5" s="377" t="s">
        <v>11</v>
      </c>
      <c r="C5" s="378" t="s">
        <v>12</v>
      </c>
      <c r="D5" s="378" t="s">
        <v>148</v>
      </c>
      <c r="E5" s="378" t="s">
        <v>14</v>
      </c>
      <c r="F5" s="719">
        <v>-4</v>
      </c>
      <c r="G5" s="379" t="s">
        <v>16</v>
      </c>
      <c r="H5" s="379" t="s">
        <v>14</v>
      </c>
      <c r="I5" s="379" t="s">
        <v>18</v>
      </c>
      <c r="J5" s="379" t="s">
        <v>19</v>
      </c>
      <c r="K5" s="379"/>
      <c r="L5" s="379" t="s">
        <v>20</v>
      </c>
      <c r="M5" s="379" t="s">
        <v>21</v>
      </c>
      <c r="N5" s="379" t="s">
        <v>15</v>
      </c>
      <c r="O5" s="379" t="s">
        <v>16</v>
      </c>
      <c r="P5" s="379" t="s">
        <v>17</v>
      </c>
      <c r="Q5" s="379" t="s">
        <v>18</v>
      </c>
      <c r="R5" s="721" t="s">
        <v>19</v>
      </c>
      <c r="S5" s="380"/>
      <c r="T5" s="380"/>
    </row>
    <row r="6" spans="1:22" s="5" customFormat="1" ht="34.5" hidden="1" customHeight="1">
      <c r="A6" s="8" t="s">
        <v>23</v>
      </c>
      <c r="B6" s="9" t="s">
        <v>24</v>
      </c>
      <c r="C6" s="10"/>
      <c r="D6" s="382"/>
      <c r="E6" s="382"/>
      <c r="F6" s="382"/>
      <c r="G6" s="720"/>
      <c r="H6" s="383"/>
      <c r="I6" s="384"/>
      <c r="J6" s="383"/>
      <c r="K6" s="383"/>
      <c r="L6" s="11"/>
      <c r="M6" s="234"/>
      <c r="N6" s="247"/>
      <c r="O6" s="247"/>
      <c r="P6" s="247"/>
      <c r="Q6" s="247"/>
      <c r="R6" s="722"/>
      <c r="S6" s="718"/>
      <c r="T6" s="718"/>
    </row>
    <row r="7" spans="1:22" s="5" customFormat="1" ht="24" hidden="1" customHeight="1">
      <c r="A7" s="385" t="s">
        <v>112</v>
      </c>
      <c r="B7" s="386" t="s">
        <v>563</v>
      </c>
      <c r="C7" s="387"/>
      <c r="D7" s="388"/>
      <c r="E7" s="388"/>
      <c r="F7" s="388"/>
      <c r="G7" s="389"/>
      <c r="H7" s="389"/>
      <c r="I7" s="390"/>
      <c r="J7" s="389"/>
      <c r="K7" s="389"/>
      <c r="L7" s="391"/>
      <c r="M7" s="392"/>
      <c r="N7" s="393"/>
      <c r="O7" s="393"/>
      <c r="P7" s="393"/>
      <c r="Q7" s="393"/>
      <c r="R7" s="401"/>
      <c r="S7" s="392"/>
      <c r="T7" s="392"/>
    </row>
    <row r="8" spans="1:22" s="5" customFormat="1" ht="24" hidden="1" customHeight="1">
      <c r="A8" s="394" t="s">
        <v>106</v>
      </c>
      <c r="B8" s="395" t="s">
        <v>555</v>
      </c>
      <c r="C8" s="393" t="s">
        <v>114</v>
      </c>
      <c r="D8" s="396">
        <f>+E8+F8</f>
        <v>0.5</v>
      </c>
      <c r="E8" s="396"/>
      <c r="F8" s="397">
        <v>0.5</v>
      </c>
      <c r="G8" s="398" t="s">
        <v>25</v>
      </c>
      <c r="H8" s="393" t="s">
        <v>29</v>
      </c>
      <c r="I8" s="399" t="s">
        <v>457</v>
      </c>
      <c r="J8" s="400" t="s">
        <v>58</v>
      </c>
      <c r="K8" s="389"/>
      <c r="L8" s="401" t="s">
        <v>503</v>
      </c>
      <c r="M8" s="402"/>
      <c r="N8" s="393"/>
      <c r="O8" s="393"/>
      <c r="P8" s="393" t="s">
        <v>122</v>
      </c>
      <c r="Q8" s="393"/>
      <c r="R8" s="401"/>
      <c r="S8" s="392">
        <v>19</v>
      </c>
      <c r="T8" s="392"/>
      <c r="V8" s="5" t="str">
        <f>CONCATENATE("20",S8)</f>
        <v>2019</v>
      </c>
    </row>
    <row r="9" spans="1:22" s="5" customFormat="1" ht="24" hidden="1" customHeight="1">
      <c r="A9" s="385" t="s">
        <v>112</v>
      </c>
      <c r="B9" s="386" t="s">
        <v>493</v>
      </c>
      <c r="C9" s="387"/>
      <c r="D9" s="403"/>
      <c r="E9" s="403"/>
      <c r="F9" s="403"/>
      <c r="G9" s="389"/>
      <c r="H9" s="389"/>
      <c r="I9" s="390"/>
      <c r="J9" s="389"/>
      <c r="K9" s="389"/>
      <c r="L9" s="391"/>
      <c r="M9" s="392"/>
      <c r="N9" s="393"/>
      <c r="O9" s="393"/>
      <c r="P9" s="393"/>
      <c r="Q9" s="393"/>
      <c r="R9" s="401"/>
      <c r="S9" s="392"/>
      <c r="T9" s="392"/>
    </row>
    <row r="10" spans="1:22" s="5" customFormat="1" ht="35.25" hidden="1" customHeight="1">
      <c r="A10" s="394" t="s">
        <v>106</v>
      </c>
      <c r="B10" s="395" t="s">
        <v>550</v>
      </c>
      <c r="C10" s="393" t="s">
        <v>113</v>
      </c>
      <c r="D10" s="396">
        <f>+E10+F10</f>
        <v>0.5</v>
      </c>
      <c r="E10" s="396"/>
      <c r="F10" s="397">
        <v>0.5</v>
      </c>
      <c r="G10" s="398" t="s">
        <v>25</v>
      </c>
      <c r="H10" s="393" t="s">
        <v>29</v>
      </c>
      <c r="I10" s="399" t="s">
        <v>457</v>
      </c>
      <c r="J10" s="400" t="s">
        <v>58</v>
      </c>
      <c r="K10" s="389"/>
      <c r="L10" s="401" t="s">
        <v>503</v>
      </c>
      <c r="M10" s="402"/>
      <c r="N10" s="393"/>
      <c r="O10" s="393"/>
      <c r="P10" s="393" t="s">
        <v>122</v>
      </c>
      <c r="Q10" s="393"/>
      <c r="R10" s="401"/>
      <c r="S10" s="392">
        <v>18</v>
      </c>
      <c r="T10" s="392">
        <v>171</v>
      </c>
      <c r="V10" s="5" t="str">
        <f t="shared" ref="V10:V73" si="0">CONCATENATE("20",S10)</f>
        <v>2018</v>
      </c>
    </row>
    <row r="11" spans="1:22" s="5" customFormat="1" ht="39" hidden="1" customHeight="1">
      <c r="A11" s="404" t="s">
        <v>32</v>
      </c>
      <c r="B11" s="405" t="s">
        <v>107</v>
      </c>
      <c r="C11" s="406"/>
      <c r="D11" s="407"/>
      <c r="E11" s="407"/>
      <c r="F11" s="407"/>
      <c r="G11" s="408"/>
      <c r="H11" s="408"/>
      <c r="I11" s="409"/>
      <c r="J11" s="410"/>
      <c r="K11" s="410"/>
      <c r="L11" s="411"/>
      <c r="M11" s="412"/>
      <c r="N11" s="413"/>
      <c r="O11" s="413"/>
      <c r="P11" s="413"/>
      <c r="Q11" s="413"/>
      <c r="R11" s="411"/>
      <c r="S11" s="392"/>
      <c r="T11" s="392"/>
    </row>
    <row r="12" spans="1:22" s="5" customFormat="1" ht="46.5" hidden="1" customHeight="1">
      <c r="A12" s="404" t="s">
        <v>33</v>
      </c>
      <c r="B12" s="405" t="s">
        <v>34</v>
      </c>
      <c r="C12" s="406"/>
      <c r="D12" s="407"/>
      <c r="E12" s="407"/>
      <c r="F12" s="407"/>
      <c r="G12" s="408"/>
      <c r="H12" s="408"/>
      <c r="I12" s="409"/>
      <c r="J12" s="410"/>
      <c r="K12" s="410"/>
      <c r="L12" s="411"/>
      <c r="M12" s="412"/>
      <c r="N12" s="413"/>
      <c r="O12" s="413"/>
      <c r="P12" s="413"/>
      <c r="Q12" s="413"/>
      <c r="R12" s="411"/>
      <c r="S12" s="392"/>
      <c r="T12" s="392"/>
    </row>
    <row r="13" spans="1:22" s="5" customFormat="1" ht="24" hidden="1" customHeight="1">
      <c r="A13" s="385" t="s">
        <v>112</v>
      </c>
      <c r="B13" s="386" t="s">
        <v>111</v>
      </c>
      <c r="C13" s="387"/>
      <c r="D13" s="403"/>
      <c r="E13" s="403"/>
      <c r="F13" s="403"/>
      <c r="G13" s="389"/>
      <c r="H13" s="389"/>
      <c r="I13" s="390"/>
      <c r="J13" s="389"/>
      <c r="K13" s="389"/>
      <c r="L13" s="391"/>
      <c r="M13" s="392"/>
      <c r="N13" s="393"/>
      <c r="O13" s="393"/>
      <c r="P13" s="393"/>
      <c r="Q13" s="393"/>
      <c r="R13" s="401"/>
      <c r="S13" s="392"/>
      <c r="T13" s="392"/>
    </row>
    <row r="14" spans="1:22" s="5" customFormat="1" ht="24" customHeight="1">
      <c r="A14" s="385" t="s">
        <v>106</v>
      </c>
      <c r="B14" s="414" t="s">
        <v>38</v>
      </c>
      <c r="C14" s="415" t="s">
        <v>208</v>
      </c>
      <c r="D14" s="403">
        <f>E14+F14</f>
        <v>700</v>
      </c>
      <c r="E14" s="403"/>
      <c r="F14" s="397">
        <v>700</v>
      </c>
      <c r="G14" s="416" t="s">
        <v>25</v>
      </c>
      <c r="H14" s="389" t="s">
        <v>429</v>
      </c>
      <c r="I14" s="390"/>
      <c r="J14" s="400" t="s">
        <v>51</v>
      </c>
      <c r="K14" s="389"/>
      <c r="L14" s="401" t="s">
        <v>458</v>
      </c>
      <c r="M14" s="392"/>
      <c r="N14" s="393"/>
      <c r="O14" s="393" t="s">
        <v>122</v>
      </c>
      <c r="P14" s="393"/>
      <c r="Q14" s="393"/>
      <c r="R14" s="401" t="s">
        <v>123</v>
      </c>
      <c r="S14" s="392">
        <v>17</v>
      </c>
      <c r="T14" s="392"/>
      <c r="U14" s="5" t="s">
        <v>470</v>
      </c>
      <c r="V14" s="5" t="str">
        <f t="shared" si="0"/>
        <v>2017</v>
      </c>
    </row>
    <row r="15" spans="1:22" s="5" customFormat="1" ht="24" hidden="1" customHeight="1">
      <c r="A15" s="385" t="s">
        <v>112</v>
      </c>
      <c r="B15" s="386" t="s">
        <v>110</v>
      </c>
      <c r="C15" s="387"/>
      <c r="D15" s="403"/>
      <c r="E15" s="403"/>
      <c r="F15" s="403"/>
      <c r="G15" s="389"/>
      <c r="H15" s="389"/>
      <c r="I15" s="390"/>
      <c r="J15" s="389"/>
      <c r="K15" s="389"/>
      <c r="L15" s="391"/>
      <c r="M15" s="392"/>
      <c r="N15" s="393"/>
      <c r="O15" s="393"/>
      <c r="P15" s="393"/>
      <c r="Q15" s="393"/>
      <c r="R15" s="401"/>
      <c r="S15" s="392"/>
      <c r="T15" s="392"/>
    </row>
    <row r="16" spans="1:22" s="5" customFormat="1" ht="35.25" customHeight="1">
      <c r="A16" s="417" t="s">
        <v>106</v>
      </c>
      <c r="B16" s="418" t="s">
        <v>35</v>
      </c>
      <c r="C16" s="415" t="s">
        <v>208</v>
      </c>
      <c r="D16" s="403">
        <f t="shared" ref="D16:D21" si="1">E16+F16</f>
        <v>892.2</v>
      </c>
      <c r="E16" s="403"/>
      <c r="F16" s="403">
        <v>892.2</v>
      </c>
      <c r="G16" s="389" t="s">
        <v>25</v>
      </c>
      <c r="H16" s="389" t="s">
        <v>911</v>
      </c>
      <c r="I16" s="390"/>
      <c r="J16" s="400" t="s">
        <v>51</v>
      </c>
      <c r="K16" s="389" t="s">
        <v>466</v>
      </c>
      <c r="L16" s="419" t="s">
        <v>506</v>
      </c>
      <c r="M16" s="392"/>
      <c r="N16" s="393"/>
      <c r="O16" s="393" t="s">
        <v>122</v>
      </c>
      <c r="P16" s="393"/>
      <c r="Q16" s="393"/>
      <c r="R16" s="401" t="s">
        <v>917</v>
      </c>
      <c r="S16" s="392">
        <v>15</v>
      </c>
      <c r="T16" s="392"/>
      <c r="U16" s="5" t="s">
        <v>470</v>
      </c>
      <c r="V16" s="5" t="str">
        <f t="shared" si="0"/>
        <v>2015</v>
      </c>
    </row>
    <row r="17" spans="1:22" s="235" customFormat="1" ht="14.1" hidden="1" customHeight="1">
      <c r="A17" s="420"/>
      <c r="B17" s="421"/>
      <c r="C17" s="422" t="s">
        <v>208</v>
      </c>
      <c r="D17" s="423">
        <f t="shared" si="1"/>
        <v>584.20000000000005</v>
      </c>
      <c r="E17" s="423"/>
      <c r="F17" s="423">
        <f>F16-F18</f>
        <v>584.20000000000005</v>
      </c>
      <c r="G17" s="424"/>
      <c r="H17" s="424" t="s">
        <v>29</v>
      </c>
      <c r="I17" s="425"/>
      <c r="J17" s="426" t="s">
        <v>51</v>
      </c>
      <c r="K17" s="426"/>
      <c r="L17" s="427"/>
      <c r="M17" s="428"/>
      <c r="N17" s="429"/>
      <c r="O17" s="429"/>
      <c r="P17" s="429"/>
      <c r="Q17" s="429"/>
      <c r="R17" s="723"/>
      <c r="S17" s="430"/>
      <c r="T17" s="430"/>
      <c r="V17" s="5"/>
    </row>
    <row r="18" spans="1:22" s="235" customFormat="1" ht="14.1" hidden="1" customHeight="1">
      <c r="A18" s="420"/>
      <c r="B18" s="421"/>
      <c r="C18" s="422" t="s">
        <v>208</v>
      </c>
      <c r="D18" s="423">
        <f t="shared" si="1"/>
        <v>308</v>
      </c>
      <c r="E18" s="423"/>
      <c r="F18" s="423">
        <v>308</v>
      </c>
      <c r="G18" s="424"/>
      <c r="H18" s="424" t="s">
        <v>36</v>
      </c>
      <c r="I18" s="425"/>
      <c r="J18" s="426" t="s">
        <v>51</v>
      </c>
      <c r="K18" s="426"/>
      <c r="L18" s="427"/>
      <c r="M18" s="428"/>
      <c r="N18" s="429"/>
      <c r="O18" s="429"/>
      <c r="P18" s="429"/>
      <c r="Q18" s="429"/>
      <c r="R18" s="723"/>
      <c r="S18" s="430"/>
      <c r="T18" s="430"/>
      <c r="V18" s="5"/>
    </row>
    <row r="19" spans="1:22" s="5" customFormat="1" ht="36" hidden="1" customHeight="1">
      <c r="A19" s="417" t="s">
        <v>106</v>
      </c>
      <c r="B19" s="431" t="s">
        <v>37</v>
      </c>
      <c r="C19" s="415" t="s">
        <v>118</v>
      </c>
      <c r="D19" s="432">
        <f t="shared" si="1"/>
        <v>4.6120400000000004</v>
      </c>
      <c r="E19" s="433"/>
      <c r="F19" s="432">
        <v>4.6120400000000004</v>
      </c>
      <c r="G19" s="416" t="s">
        <v>25</v>
      </c>
      <c r="H19" s="389" t="s">
        <v>807</v>
      </c>
      <c r="I19" s="418"/>
      <c r="J19" s="400" t="s">
        <v>51</v>
      </c>
      <c r="K19" s="389"/>
      <c r="L19" s="401" t="s">
        <v>639</v>
      </c>
      <c r="M19" s="392"/>
      <c r="N19" s="393"/>
      <c r="O19" s="393"/>
      <c r="P19" s="393" t="s">
        <v>122</v>
      </c>
      <c r="Q19" s="393"/>
      <c r="R19" s="401"/>
      <c r="S19" s="392">
        <v>15</v>
      </c>
      <c r="T19" s="392"/>
      <c r="V19" s="5" t="str">
        <f t="shared" si="0"/>
        <v>2015</v>
      </c>
    </row>
    <row r="20" spans="1:22" s="5" customFormat="1" ht="14.1" hidden="1" customHeight="1">
      <c r="A20" s="420"/>
      <c r="B20" s="434"/>
      <c r="C20" s="422" t="s">
        <v>118</v>
      </c>
      <c r="D20" s="435">
        <f t="shared" si="1"/>
        <v>3</v>
      </c>
      <c r="E20" s="436"/>
      <c r="F20" s="435">
        <v>3</v>
      </c>
      <c r="G20" s="437"/>
      <c r="H20" s="424" t="s">
        <v>31</v>
      </c>
      <c r="I20" s="421"/>
      <c r="J20" s="438"/>
      <c r="K20" s="438"/>
      <c r="L20" s="439"/>
      <c r="M20" s="428"/>
      <c r="N20" s="393"/>
      <c r="O20" s="393"/>
      <c r="P20" s="393"/>
      <c r="Q20" s="393"/>
      <c r="R20" s="401"/>
      <c r="S20" s="392"/>
      <c r="T20" s="392"/>
    </row>
    <row r="21" spans="1:22" s="5" customFormat="1" ht="14.1" hidden="1" customHeight="1">
      <c r="A21" s="420"/>
      <c r="B21" s="434"/>
      <c r="C21" s="422" t="s">
        <v>118</v>
      </c>
      <c r="D21" s="435">
        <f t="shared" si="1"/>
        <v>1.6120400000000004</v>
      </c>
      <c r="E21" s="436"/>
      <c r="F21" s="435">
        <f>F19-F20</f>
        <v>1.6120400000000004</v>
      </c>
      <c r="G21" s="437"/>
      <c r="H21" s="424" t="s">
        <v>36</v>
      </c>
      <c r="I21" s="421"/>
      <c r="J21" s="438"/>
      <c r="K21" s="438"/>
      <c r="L21" s="439"/>
      <c r="M21" s="428"/>
      <c r="N21" s="393"/>
      <c r="O21" s="393"/>
      <c r="P21" s="393"/>
      <c r="Q21" s="393"/>
      <c r="R21" s="401"/>
      <c r="S21" s="392"/>
      <c r="T21" s="392"/>
    </row>
    <row r="22" spans="1:22" s="5" customFormat="1" ht="51" hidden="1" customHeight="1">
      <c r="A22" s="404" t="s">
        <v>39</v>
      </c>
      <c r="B22" s="405" t="s">
        <v>40</v>
      </c>
      <c r="C22" s="406"/>
      <c r="D22" s="407"/>
      <c r="E22" s="407"/>
      <c r="F22" s="407"/>
      <c r="G22" s="408"/>
      <c r="H22" s="408"/>
      <c r="I22" s="409"/>
      <c r="J22" s="410"/>
      <c r="K22" s="410"/>
      <c r="L22" s="411"/>
      <c r="M22" s="412"/>
      <c r="N22" s="413"/>
      <c r="O22" s="413"/>
      <c r="P22" s="413"/>
      <c r="Q22" s="413"/>
      <c r="R22" s="411"/>
      <c r="S22" s="392"/>
      <c r="T22" s="392"/>
    </row>
    <row r="23" spans="1:22" s="5" customFormat="1" ht="30" hidden="1" customHeight="1">
      <c r="A23" s="404" t="s">
        <v>41</v>
      </c>
      <c r="B23" s="405" t="s">
        <v>108</v>
      </c>
      <c r="C23" s="406"/>
      <c r="D23" s="407"/>
      <c r="E23" s="407"/>
      <c r="F23" s="407"/>
      <c r="G23" s="408"/>
      <c r="H23" s="408"/>
      <c r="I23" s="409"/>
      <c r="J23" s="717"/>
      <c r="K23" s="717"/>
      <c r="L23" s="411"/>
      <c r="M23" s="412"/>
      <c r="N23" s="413"/>
      <c r="O23" s="413"/>
      <c r="P23" s="413"/>
      <c r="Q23" s="413"/>
      <c r="R23" s="411"/>
      <c r="S23" s="392"/>
      <c r="T23" s="392"/>
    </row>
    <row r="24" spans="1:22" s="5" customFormat="1" ht="24" hidden="1" customHeight="1">
      <c r="A24" s="385" t="s">
        <v>112</v>
      </c>
      <c r="B24" s="386" t="s">
        <v>564</v>
      </c>
      <c r="C24" s="387"/>
      <c r="D24" s="403"/>
      <c r="E24" s="403"/>
      <c r="F24" s="403"/>
      <c r="G24" s="389"/>
      <c r="H24" s="389"/>
      <c r="I24" s="390"/>
      <c r="J24" s="400"/>
      <c r="K24" s="400"/>
      <c r="L24" s="401"/>
      <c r="M24" s="392"/>
      <c r="N24" s="393"/>
      <c r="O24" s="393"/>
      <c r="P24" s="393"/>
      <c r="Q24" s="393"/>
      <c r="R24" s="401"/>
      <c r="S24" s="392"/>
      <c r="T24" s="392"/>
    </row>
    <row r="25" spans="1:22" s="5" customFormat="1" ht="36" hidden="1" customHeight="1">
      <c r="A25" s="385" t="s">
        <v>106</v>
      </c>
      <c r="B25" s="450" t="s">
        <v>592</v>
      </c>
      <c r="C25" s="415" t="s">
        <v>115</v>
      </c>
      <c r="D25" s="403">
        <f>E25+F25</f>
        <v>0.15967999999999999</v>
      </c>
      <c r="E25" s="403"/>
      <c r="F25" s="403">
        <v>0.15967999999999999</v>
      </c>
      <c r="G25" s="389" t="s">
        <v>25</v>
      </c>
      <c r="H25" s="389" t="s">
        <v>29</v>
      </c>
      <c r="I25" s="390" t="s">
        <v>565</v>
      </c>
      <c r="J25" s="400" t="s">
        <v>58</v>
      </c>
      <c r="K25" s="400" t="s">
        <v>513</v>
      </c>
      <c r="L25" s="401" t="s">
        <v>671</v>
      </c>
      <c r="M25" s="392"/>
      <c r="N25" s="393" t="s">
        <v>122</v>
      </c>
      <c r="O25" s="393"/>
      <c r="P25" s="392"/>
      <c r="Q25" s="393"/>
      <c r="R25" s="401"/>
      <c r="S25" s="392">
        <v>20</v>
      </c>
      <c r="T25" s="392"/>
      <c r="V25" s="5" t="str">
        <f t="shared" si="0"/>
        <v>2020</v>
      </c>
    </row>
    <row r="26" spans="1:22" s="5" customFormat="1" ht="36" hidden="1" customHeight="1">
      <c r="A26" s="385" t="s">
        <v>106</v>
      </c>
      <c r="B26" s="450" t="s">
        <v>593</v>
      </c>
      <c r="C26" s="415" t="s">
        <v>115</v>
      </c>
      <c r="D26" s="403">
        <f t="shared" ref="D26:D48" si="2">E26+F26</f>
        <v>0.2074</v>
      </c>
      <c r="E26" s="403"/>
      <c r="F26" s="403">
        <v>0.2074</v>
      </c>
      <c r="G26" s="389" t="s">
        <v>25</v>
      </c>
      <c r="H26" s="389" t="s">
        <v>29</v>
      </c>
      <c r="I26" s="390" t="s">
        <v>566</v>
      </c>
      <c r="J26" s="400" t="s">
        <v>58</v>
      </c>
      <c r="K26" s="400" t="s">
        <v>513</v>
      </c>
      <c r="L26" s="401" t="s">
        <v>672</v>
      </c>
      <c r="M26" s="392"/>
      <c r="N26" s="393" t="s">
        <v>122</v>
      </c>
      <c r="O26" s="393"/>
      <c r="P26" s="392"/>
      <c r="Q26" s="393"/>
      <c r="R26" s="401"/>
      <c r="S26" s="392">
        <v>20</v>
      </c>
      <c r="T26" s="392"/>
      <c r="V26" s="5" t="str">
        <f t="shared" si="0"/>
        <v>2020</v>
      </c>
    </row>
    <row r="27" spans="1:22" s="5" customFormat="1" ht="36" hidden="1" customHeight="1">
      <c r="A27" s="385" t="s">
        <v>106</v>
      </c>
      <c r="B27" s="450" t="s">
        <v>594</v>
      </c>
      <c r="C27" s="415" t="s">
        <v>115</v>
      </c>
      <c r="D27" s="403">
        <f t="shared" si="2"/>
        <v>0.15</v>
      </c>
      <c r="E27" s="403"/>
      <c r="F27" s="403">
        <v>0.15</v>
      </c>
      <c r="G27" s="389" t="s">
        <v>25</v>
      </c>
      <c r="H27" s="389" t="s">
        <v>29</v>
      </c>
      <c r="I27" s="390" t="s">
        <v>567</v>
      </c>
      <c r="J27" s="400" t="s">
        <v>58</v>
      </c>
      <c r="K27" s="400" t="s">
        <v>513</v>
      </c>
      <c r="L27" s="401" t="s">
        <v>673</v>
      </c>
      <c r="M27" s="392"/>
      <c r="N27" s="393" t="s">
        <v>122</v>
      </c>
      <c r="O27" s="393"/>
      <c r="P27" s="392"/>
      <c r="Q27" s="393"/>
      <c r="R27" s="401"/>
      <c r="S27" s="392">
        <v>20</v>
      </c>
      <c r="T27" s="392"/>
      <c r="V27" s="5" t="str">
        <f t="shared" si="0"/>
        <v>2020</v>
      </c>
    </row>
    <row r="28" spans="1:22" s="5" customFormat="1" ht="36" hidden="1" customHeight="1">
      <c r="A28" s="385" t="s">
        <v>106</v>
      </c>
      <c r="B28" s="450" t="s">
        <v>595</v>
      </c>
      <c r="C28" s="415" t="s">
        <v>115</v>
      </c>
      <c r="D28" s="403">
        <f t="shared" si="2"/>
        <v>7.0000000000000007E-2</v>
      </c>
      <c r="E28" s="403"/>
      <c r="F28" s="403">
        <v>7.0000000000000007E-2</v>
      </c>
      <c r="G28" s="389" t="s">
        <v>25</v>
      </c>
      <c r="H28" s="389" t="s">
        <v>29</v>
      </c>
      <c r="I28" s="390" t="s">
        <v>565</v>
      </c>
      <c r="J28" s="400" t="s">
        <v>58</v>
      </c>
      <c r="K28" s="400" t="s">
        <v>513</v>
      </c>
      <c r="L28" s="401" t="s">
        <v>674</v>
      </c>
      <c r="M28" s="392"/>
      <c r="N28" s="393" t="s">
        <v>122</v>
      </c>
      <c r="O28" s="393"/>
      <c r="P28" s="392"/>
      <c r="Q28" s="393"/>
      <c r="R28" s="401"/>
      <c r="S28" s="392">
        <v>20</v>
      </c>
      <c r="T28" s="392"/>
      <c r="V28" s="5" t="str">
        <f t="shared" si="0"/>
        <v>2020</v>
      </c>
    </row>
    <row r="29" spans="1:22" s="5" customFormat="1" ht="49.5" hidden="1" customHeight="1">
      <c r="A29" s="385" t="s">
        <v>106</v>
      </c>
      <c r="B29" s="450" t="s">
        <v>596</v>
      </c>
      <c r="C29" s="415" t="s">
        <v>115</v>
      </c>
      <c r="D29" s="403">
        <f t="shared" si="2"/>
        <v>0.25</v>
      </c>
      <c r="E29" s="403"/>
      <c r="F29" s="403">
        <v>0.25</v>
      </c>
      <c r="G29" s="389" t="s">
        <v>25</v>
      </c>
      <c r="H29" s="389" t="s">
        <v>29</v>
      </c>
      <c r="I29" s="390" t="s">
        <v>568</v>
      </c>
      <c r="J29" s="400" t="s">
        <v>58</v>
      </c>
      <c r="K29" s="400" t="s">
        <v>513</v>
      </c>
      <c r="L29" s="401" t="s">
        <v>675</v>
      </c>
      <c r="M29" s="392"/>
      <c r="N29" s="393" t="s">
        <v>122</v>
      </c>
      <c r="O29" s="393"/>
      <c r="P29" s="392"/>
      <c r="Q29" s="393"/>
      <c r="R29" s="401"/>
      <c r="S29" s="392">
        <v>20</v>
      </c>
      <c r="T29" s="392"/>
      <c r="V29" s="5" t="str">
        <f t="shared" si="0"/>
        <v>2020</v>
      </c>
    </row>
    <row r="30" spans="1:22" s="5" customFormat="1" ht="45" hidden="1" customHeight="1">
      <c r="A30" s="385" t="s">
        <v>106</v>
      </c>
      <c r="B30" s="450" t="s">
        <v>619</v>
      </c>
      <c r="C30" s="415" t="s">
        <v>115</v>
      </c>
      <c r="D30" s="403">
        <f t="shared" si="2"/>
        <v>7.8621999999999997E-2</v>
      </c>
      <c r="E30" s="403"/>
      <c r="F30" s="403">
        <v>7.8621999999999997E-2</v>
      </c>
      <c r="G30" s="389" t="s">
        <v>25</v>
      </c>
      <c r="H30" s="389" t="s">
        <v>29</v>
      </c>
      <c r="I30" s="390" t="s">
        <v>569</v>
      </c>
      <c r="J30" s="400" t="s">
        <v>58</v>
      </c>
      <c r="K30" s="400" t="s">
        <v>513</v>
      </c>
      <c r="L30" s="401" t="s">
        <v>737</v>
      </c>
      <c r="M30" s="392"/>
      <c r="N30" s="393" t="s">
        <v>122</v>
      </c>
      <c r="O30" s="393"/>
      <c r="P30" s="392"/>
      <c r="Q30" s="393"/>
      <c r="R30" s="401"/>
      <c r="S30" s="392">
        <v>20</v>
      </c>
      <c r="T30" s="392"/>
      <c r="V30" s="5" t="str">
        <f t="shared" si="0"/>
        <v>2020</v>
      </c>
    </row>
    <row r="31" spans="1:22" s="5" customFormat="1" ht="48.75" hidden="1" customHeight="1">
      <c r="A31" s="385" t="s">
        <v>106</v>
      </c>
      <c r="B31" s="450" t="s">
        <v>808</v>
      </c>
      <c r="C31" s="415" t="s">
        <v>115</v>
      </c>
      <c r="D31" s="403">
        <f t="shared" si="2"/>
        <v>0.11610999999999999</v>
      </c>
      <c r="E31" s="403"/>
      <c r="F31" s="403">
        <v>0.11610999999999999</v>
      </c>
      <c r="G31" s="389" t="s">
        <v>25</v>
      </c>
      <c r="H31" s="389" t="s">
        <v>29</v>
      </c>
      <c r="I31" s="390" t="s">
        <v>447</v>
      </c>
      <c r="J31" s="400" t="s">
        <v>58</v>
      </c>
      <c r="K31" s="400" t="s">
        <v>513</v>
      </c>
      <c r="L31" s="401" t="s">
        <v>676</v>
      </c>
      <c r="M31" s="392"/>
      <c r="N31" s="393" t="s">
        <v>122</v>
      </c>
      <c r="O31" s="393"/>
      <c r="P31" s="392"/>
      <c r="Q31" s="393"/>
      <c r="R31" s="401"/>
      <c r="S31" s="392">
        <v>20</v>
      </c>
      <c r="T31" s="392"/>
      <c r="V31" s="5" t="str">
        <f t="shared" si="0"/>
        <v>2020</v>
      </c>
    </row>
    <row r="32" spans="1:22" s="5" customFormat="1" ht="45.75" hidden="1" customHeight="1">
      <c r="A32" s="385" t="s">
        <v>106</v>
      </c>
      <c r="B32" s="450" t="s">
        <v>598</v>
      </c>
      <c r="C32" s="415" t="s">
        <v>115</v>
      </c>
      <c r="D32" s="403">
        <f t="shared" si="2"/>
        <v>0.12668199999999999</v>
      </c>
      <c r="E32" s="403"/>
      <c r="F32" s="403">
        <v>0.12668199999999999</v>
      </c>
      <c r="G32" s="389" t="s">
        <v>25</v>
      </c>
      <c r="H32" s="389" t="s">
        <v>29</v>
      </c>
      <c r="I32" s="390" t="s">
        <v>571</v>
      </c>
      <c r="J32" s="400" t="s">
        <v>58</v>
      </c>
      <c r="K32" s="400" t="s">
        <v>513</v>
      </c>
      <c r="L32" s="401" t="s">
        <v>677</v>
      </c>
      <c r="M32" s="392"/>
      <c r="N32" s="393" t="s">
        <v>122</v>
      </c>
      <c r="O32" s="393"/>
      <c r="P32" s="392"/>
      <c r="Q32" s="393"/>
      <c r="R32" s="401"/>
      <c r="S32" s="392">
        <v>20</v>
      </c>
      <c r="T32" s="392"/>
      <c r="V32" s="5" t="str">
        <f t="shared" si="0"/>
        <v>2020</v>
      </c>
    </row>
    <row r="33" spans="1:22" s="5" customFormat="1" ht="39" hidden="1" customHeight="1">
      <c r="A33" s="385" t="s">
        <v>106</v>
      </c>
      <c r="B33" s="450" t="s">
        <v>599</v>
      </c>
      <c r="C33" s="415" t="s">
        <v>115</v>
      </c>
      <c r="D33" s="403">
        <f t="shared" si="2"/>
        <v>0.23701999999999998</v>
      </c>
      <c r="E33" s="403"/>
      <c r="F33" s="403">
        <v>0.23701999999999998</v>
      </c>
      <c r="G33" s="389" t="s">
        <v>25</v>
      </c>
      <c r="H33" s="389" t="s">
        <v>29</v>
      </c>
      <c r="I33" s="390" t="s">
        <v>572</v>
      </c>
      <c r="J33" s="400" t="s">
        <v>58</v>
      </c>
      <c r="K33" s="400" t="s">
        <v>513</v>
      </c>
      <c r="L33" s="401" t="s">
        <v>678</v>
      </c>
      <c r="M33" s="392"/>
      <c r="N33" s="393" t="s">
        <v>122</v>
      </c>
      <c r="O33" s="393"/>
      <c r="P33" s="392"/>
      <c r="Q33" s="393"/>
      <c r="R33" s="401"/>
      <c r="S33" s="392">
        <v>20</v>
      </c>
      <c r="T33" s="392"/>
      <c r="V33" s="5" t="str">
        <f t="shared" si="0"/>
        <v>2020</v>
      </c>
    </row>
    <row r="34" spans="1:22" s="5" customFormat="1" ht="48" hidden="1" customHeight="1">
      <c r="A34" s="385" t="s">
        <v>106</v>
      </c>
      <c r="B34" s="450" t="s">
        <v>600</v>
      </c>
      <c r="C34" s="415" t="s">
        <v>115</v>
      </c>
      <c r="D34" s="403">
        <f t="shared" si="2"/>
        <v>0.16908000000000001</v>
      </c>
      <c r="E34" s="403"/>
      <c r="F34" s="403">
        <v>0.16908000000000001</v>
      </c>
      <c r="G34" s="389" t="s">
        <v>25</v>
      </c>
      <c r="H34" s="389" t="s">
        <v>29</v>
      </c>
      <c r="I34" s="390" t="s">
        <v>573</v>
      </c>
      <c r="J34" s="400" t="s">
        <v>58</v>
      </c>
      <c r="K34" s="400" t="s">
        <v>513</v>
      </c>
      <c r="L34" s="401" t="s">
        <v>679</v>
      </c>
      <c r="M34" s="392"/>
      <c r="N34" s="393" t="s">
        <v>122</v>
      </c>
      <c r="O34" s="393"/>
      <c r="P34" s="392"/>
      <c r="Q34" s="393"/>
      <c r="R34" s="401"/>
      <c r="S34" s="392">
        <v>20</v>
      </c>
      <c r="T34" s="392"/>
      <c r="V34" s="5" t="str">
        <f t="shared" si="0"/>
        <v>2020</v>
      </c>
    </row>
    <row r="35" spans="1:22" s="5" customFormat="1" ht="39.75" hidden="1" customHeight="1">
      <c r="A35" s="385" t="s">
        <v>106</v>
      </c>
      <c r="B35" s="450" t="s">
        <v>601</v>
      </c>
      <c r="C35" s="415" t="s">
        <v>115</v>
      </c>
      <c r="D35" s="403">
        <f t="shared" si="2"/>
        <v>0.13514799999999999</v>
      </c>
      <c r="E35" s="403"/>
      <c r="F35" s="403">
        <v>0.13514799999999999</v>
      </c>
      <c r="G35" s="389" t="s">
        <v>25</v>
      </c>
      <c r="H35" s="389" t="s">
        <v>29</v>
      </c>
      <c r="I35" s="390" t="s">
        <v>574</v>
      </c>
      <c r="J35" s="400" t="s">
        <v>58</v>
      </c>
      <c r="K35" s="400" t="s">
        <v>513</v>
      </c>
      <c r="L35" s="401" t="s">
        <v>680</v>
      </c>
      <c r="M35" s="392"/>
      <c r="N35" s="393" t="s">
        <v>122</v>
      </c>
      <c r="O35" s="393"/>
      <c r="P35" s="392"/>
      <c r="Q35" s="393"/>
      <c r="R35" s="401"/>
      <c r="S35" s="392">
        <v>20</v>
      </c>
      <c r="T35" s="392"/>
      <c r="V35" s="5" t="str">
        <f t="shared" si="0"/>
        <v>2020</v>
      </c>
    </row>
    <row r="36" spans="1:22" s="5" customFormat="1" ht="48" hidden="1" customHeight="1">
      <c r="A36" s="385" t="s">
        <v>106</v>
      </c>
      <c r="B36" s="450" t="s">
        <v>602</v>
      </c>
      <c r="C36" s="415" t="s">
        <v>115</v>
      </c>
      <c r="D36" s="403">
        <f t="shared" si="2"/>
        <v>4.6280000000000002E-2</v>
      </c>
      <c r="E36" s="403"/>
      <c r="F36" s="403">
        <v>4.6280000000000002E-2</v>
      </c>
      <c r="G36" s="389" t="s">
        <v>25</v>
      </c>
      <c r="H36" s="389" t="s">
        <v>29</v>
      </c>
      <c r="I36" s="390" t="s">
        <v>575</v>
      </c>
      <c r="J36" s="400" t="s">
        <v>58</v>
      </c>
      <c r="K36" s="400" t="s">
        <v>513</v>
      </c>
      <c r="L36" s="401" t="s">
        <v>681</v>
      </c>
      <c r="M36" s="392"/>
      <c r="N36" s="393" t="s">
        <v>122</v>
      </c>
      <c r="O36" s="393"/>
      <c r="P36" s="392"/>
      <c r="Q36" s="393"/>
      <c r="R36" s="401"/>
      <c r="S36" s="392">
        <v>20</v>
      </c>
      <c r="T36" s="392"/>
      <c r="V36" s="5" t="str">
        <f t="shared" si="0"/>
        <v>2020</v>
      </c>
    </row>
    <row r="37" spans="1:22" s="5" customFormat="1" ht="45" hidden="1" customHeight="1">
      <c r="A37" s="385" t="s">
        <v>106</v>
      </c>
      <c r="B37" s="450" t="s">
        <v>603</v>
      </c>
      <c r="C37" s="415" t="s">
        <v>115</v>
      </c>
      <c r="D37" s="403">
        <f t="shared" si="2"/>
        <v>0.12257999999999999</v>
      </c>
      <c r="E37" s="403"/>
      <c r="F37" s="403">
        <v>0.12257999999999999</v>
      </c>
      <c r="G37" s="389" t="s">
        <v>25</v>
      </c>
      <c r="H37" s="389" t="s">
        <v>29</v>
      </c>
      <c r="I37" s="390" t="s">
        <v>412</v>
      </c>
      <c r="J37" s="400" t="s">
        <v>58</v>
      </c>
      <c r="K37" s="400" t="s">
        <v>513</v>
      </c>
      <c r="L37" s="401" t="s">
        <v>682</v>
      </c>
      <c r="M37" s="392"/>
      <c r="N37" s="393" t="s">
        <v>122</v>
      </c>
      <c r="O37" s="393"/>
      <c r="P37" s="392"/>
      <c r="Q37" s="393"/>
      <c r="R37" s="401"/>
      <c r="S37" s="392">
        <v>20</v>
      </c>
      <c r="T37" s="392"/>
      <c r="V37" s="5" t="str">
        <f t="shared" si="0"/>
        <v>2020</v>
      </c>
    </row>
    <row r="38" spans="1:22" s="5" customFormat="1" ht="33" hidden="1" customHeight="1">
      <c r="A38" s="385" t="s">
        <v>106</v>
      </c>
      <c r="B38" s="450" t="s">
        <v>604</v>
      </c>
      <c r="C38" s="415" t="s">
        <v>115</v>
      </c>
      <c r="D38" s="403">
        <f t="shared" si="2"/>
        <v>7.2179999999999994E-2</v>
      </c>
      <c r="E38" s="403"/>
      <c r="F38" s="403">
        <v>7.2179999999999994E-2</v>
      </c>
      <c r="G38" s="389" t="s">
        <v>25</v>
      </c>
      <c r="H38" s="389" t="s">
        <v>29</v>
      </c>
      <c r="I38" s="390" t="s">
        <v>576</v>
      </c>
      <c r="J38" s="400" t="s">
        <v>58</v>
      </c>
      <c r="K38" s="400" t="s">
        <v>513</v>
      </c>
      <c r="L38" s="401" t="s">
        <v>683</v>
      </c>
      <c r="M38" s="392"/>
      <c r="N38" s="393" t="s">
        <v>122</v>
      </c>
      <c r="O38" s="393"/>
      <c r="P38" s="392"/>
      <c r="Q38" s="393"/>
      <c r="R38" s="401"/>
      <c r="S38" s="392">
        <v>20</v>
      </c>
      <c r="T38" s="392"/>
      <c r="V38" s="5" t="str">
        <f t="shared" si="0"/>
        <v>2020</v>
      </c>
    </row>
    <row r="39" spans="1:22" s="5" customFormat="1" ht="60" hidden="1" customHeight="1">
      <c r="A39" s="385" t="s">
        <v>106</v>
      </c>
      <c r="B39" s="450" t="s">
        <v>605</v>
      </c>
      <c r="C39" s="415" t="s">
        <v>115</v>
      </c>
      <c r="D39" s="403">
        <f t="shared" si="2"/>
        <v>5.5050000000000002E-2</v>
      </c>
      <c r="E39" s="403"/>
      <c r="F39" s="403">
        <v>5.5050000000000002E-2</v>
      </c>
      <c r="G39" s="389" t="s">
        <v>25</v>
      </c>
      <c r="H39" s="389" t="s">
        <v>29</v>
      </c>
      <c r="I39" s="390" t="s">
        <v>406</v>
      </c>
      <c r="J39" s="400" t="s">
        <v>58</v>
      </c>
      <c r="K39" s="400" t="s">
        <v>513</v>
      </c>
      <c r="L39" s="401" t="s">
        <v>684</v>
      </c>
      <c r="M39" s="392"/>
      <c r="N39" s="393" t="s">
        <v>122</v>
      </c>
      <c r="O39" s="393"/>
      <c r="P39" s="392"/>
      <c r="Q39" s="393"/>
      <c r="R39" s="401"/>
      <c r="S39" s="392">
        <v>20</v>
      </c>
      <c r="T39" s="392"/>
      <c r="V39" s="5" t="str">
        <f t="shared" si="0"/>
        <v>2020</v>
      </c>
    </row>
    <row r="40" spans="1:22" s="5" customFormat="1" ht="42.75" hidden="1" customHeight="1">
      <c r="A40" s="385" t="s">
        <v>106</v>
      </c>
      <c r="B40" s="450" t="s">
        <v>606</v>
      </c>
      <c r="C40" s="415" t="s">
        <v>115</v>
      </c>
      <c r="D40" s="403">
        <f t="shared" si="2"/>
        <v>0.16660899999999998</v>
      </c>
      <c r="E40" s="403"/>
      <c r="F40" s="403">
        <v>0.16660899999999998</v>
      </c>
      <c r="G40" s="389" t="s">
        <v>25</v>
      </c>
      <c r="H40" s="389" t="s">
        <v>29</v>
      </c>
      <c r="I40" s="390" t="s">
        <v>577</v>
      </c>
      <c r="J40" s="400" t="s">
        <v>58</v>
      </c>
      <c r="K40" s="400" t="s">
        <v>513</v>
      </c>
      <c r="L40" s="401" t="s">
        <v>685</v>
      </c>
      <c r="M40" s="392"/>
      <c r="N40" s="393" t="s">
        <v>122</v>
      </c>
      <c r="O40" s="393"/>
      <c r="P40" s="392"/>
      <c r="Q40" s="393"/>
      <c r="R40" s="401"/>
      <c r="S40" s="392">
        <v>20</v>
      </c>
      <c r="T40" s="392"/>
      <c r="V40" s="5" t="str">
        <f t="shared" si="0"/>
        <v>2020</v>
      </c>
    </row>
    <row r="41" spans="1:22" s="5" customFormat="1" ht="39" hidden="1" customHeight="1">
      <c r="A41" s="385" t="s">
        <v>106</v>
      </c>
      <c r="B41" s="450" t="s">
        <v>607</v>
      </c>
      <c r="C41" s="415" t="s">
        <v>115</v>
      </c>
      <c r="D41" s="403">
        <f t="shared" si="2"/>
        <v>0.14765</v>
      </c>
      <c r="E41" s="403"/>
      <c r="F41" s="403">
        <v>0.14765</v>
      </c>
      <c r="G41" s="389" t="s">
        <v>25</v>
      </c>
      <c r="H41" s="389" t="s">
        <v>29</v>
      </c>
      <c r="I41" s="390" t="s">
        <v>578</v>
      </c>
      <c r="J41" s="400" t="s">
        <v>58</v>
      </c>
      <c r="K41" s="400" t="s">
        <v>513</v>
      </c>
      <c r="L41" s="401" t="s">
        <v>686</v>
      </c>
      <c r="M41" s="392"/>
      <c r="N41" s="393" t="s">
        <v>122</v>
      </c>
      <c r="O41" s="393"/>
      <c r="P41" s="392"/>
      <c r="Q41" s="393"/>
      <c r="R41" s="401"/>
      <c r="S41" s="392">
        <v>20</v>
      </c>
      <c r="T41" s="392"/>
      <c r="V41" s="5" t="str">
        <f t="shared" si="0"/>
        <v>2020</v>
      </c>
    </row>
    <row r="42" spans="1:22" s="5" customFormat="1" ht="36" hidden="1" customHeight="1">
      <c r="A42" s="385" t="s">
        <v>106</v>
      </c>
      <c r="B42" s="450" t="s">
        <v>608</v>
      </c>
      <c r="C42" s="415" t="s">
        <v>115</v>
      </c>
      <c r="D42" s="403">
        <f t="shared" si="2"/>
        <v>9.6509999999999999E-2</v>
      </c>
      <c r="E42" s="403"/>
      <c r="F42" s="403">
        <v>9.6509999999999999E-2</v>
      </c>
      <c r="G42" s="389" t="s">
        <v>25</v>
      </c>
      <c r="H42" s="389" t="s">
        <v>29</v>
      </c>
      <c r="I42" s="390" t="s">
        <v>579</v>
      </c>
      <c r="J42" s="400" t="s">
        <v>58</v>
      </c>
      <c r="K42" s="400" t="s">
        <v>513</v>
      </c>
      <c r="L42" s="401" t="s">
        <v>687</v>
      </c>
      <c r="M42" s="392"/>
      <c r="N42" s="393" t="s">
        <v>122</v>
      </c>
      <c r="O42" s="393"/>
      <c r="P42" s="392"/>
      <c r="Q42" s="393"/>
      <c r="R42" s="401"/>
      <c r="S42" s="392">
        <v>20</v>
      </c>
      <c r="T42" s="392"/>
      <c r="V42" s="5" t="str">
        <f t="shared" si="0"/>
        <v>2020</v>
      </c>
    </row>
    <row r="43" spans="1:22" s="5" customFormat="1" ht="53.25" hidden="1" customHeight="1">
      <c r="A43" s="385" t="s">
        <v>106</v>
      </c>
      <c r="B43" s="450" t="s">
        <v>616</v>
      </c>
      <c r="C43" s="415" t="s">
        <v>115</v>
      </c>
      <c r="D43" s="403">
        <f t="shared" si="2"/>
        <v>3.8649999999999997E-2</v>
      </c>
      <c r="E43" s="403"/>
      <c r="F43" s="403">
        <v>3.8649999999999997E-2</v>
      </c>
      <c r="G43" s="389" t="s">
        <v>25</v>
      </c>
      <c r="H43" s="389" t="s">
        <v>29</v>
      </c>
      <c r="I43" s="390" t="s">
        <v>580</v>
      </c>
      <c r="J43" s="400" t="s">
        <v>58</v>
      </c>
      <c r="K43" s="400" t="s">
        <v>513</v>
      </c>
      <c r="L43" s="401" t="s">
        <v>688</v>
      </c>
      <c r="M43" s="392"/>
      <c r="N43" s="393" t="s">
        <v>122</v>
      </c>
      <c r="O43" s="393"/>
      <c r="P43" s="392"/>
      <c r="Q43" s="393"/>
      <c r="R43" s="401"/>
      <c r="S43" s="392">
        <v>20</v>
      </c>
      <c r="T43" s="392"/>
      <c r="V43" s="5" t="str">
        <f t="shared" si="0"/>
        <v>2020</v>
      </c>
    </row>
    <row r="44" spans="1:22" s="5" customFormat="1" ht="54" hidden="1" customHeight="1">
      <c r="A44" s="385" t="s">
        <v>106</v>
      </c>
      <c r="B44" s="450" t="s">
        <v>617</v>
      </c>
      <c r="C44" s="415" t="s">
        <v>115</v>
      </c>
      <c r="D44" s="403">
        <f t="shared" si="2"/>
        <v>0.10300999999999999</v>
      </c>
      <c r="E44" s="403"/>
      <c r="F44" s="403">
        <v>0.10300999999999999</v>
      </c>
      <c r="G44" s="389" t="s">
        <v>25</v>
      </c>
      <c r="H44" s="389" t="s">
        <v>29</v>
      </c>
      <c r="I44" s="390" t="s">
        <v>412</v>
      </c>
      <c r="J44" s="400" t="s">
        <v>58</v>
      </c>
      <c r="K44" s="400" t="s">
        <v>513</v>
      </c>
      <c r="L44" s="401" t="s">
        <v>689</v>
      </c>
      <c r="M44" s="392"/>
      <c r="N44" s="393" t="s">
        <v>122</v>
      </c>
      <c r="O44" s="393"/>
      <c r="P44" s="392"/>
      <c r="Q44" s="393"/>
      <c r="R44" s="401"/>
      <c r="S44" s="392">
        <v>20</v>
      </c>
      <c r="T44" s="392"/>
      <c r="V44" s="5" t="str">
        <f t="shared" si="0"/>
        <v>2020</v>
      </c>
    </row>
    <row r="45" spans="1:22" s="5" customFormat="1" ht="36" hidden="1" customHeight="1">
      <c r="A45" s="385" t="s">
        <v>106</v>
      </c>
      <c r="B45" s="450" t="s">
        <v>618</v>
      </c>
      <c r="C45" s="415" t="s">
        <v>115</v>
      </c>
      <c r="D45" s="403">
        <f t="shared" si="2"/>
        <v>4.0802999999999999E-2</v>
      </c>
      <c r="E45" s="403"/>
      <c r="F45" s="403">
        <v>4.0802999999999999E-2</v>
      </c>
      <c r="G45" s="389" t="s">
        <v>25</v>
      </c>
      <c r="H45" s="389" t="s">
        <v>29</v>
      </c>
      <c r="I45" s="390" t="s">
        <v>54</v>
      </c>
      <c r="J45" s="400" t="s">
        <v>58</v>
      </c>
      <c r="K45" s="400" t="s">
        <v>584</v>
      </c>
      <c r="L45" s="401" t="s">
        <v>690</v>
      </c>
      <c r="M45" s="392"/>
      <c r="N45" s="393" t="s">
        <v>122</v>
      </c>
      <c r="O45" s="393"/>
      <c r="P45" s="392"/>
      <c r="Q45" s="393"/>
      <c r="R45" s="401"/>
      <c r="S45" s="392">
        <v>20</v>
      </c>
      <c r="T45" s="392"/>
      <c r="V45" s="5" t="str">
        <f t="shared" si="0"/>
        <v>2020</v>
      </c>
    </row>
    <row r="46" spans="1:22" s="5" customFormat="1" ht="36" hidden="1" customHeight="1">
      <c r="A46" s="385" t="s">
        <v>106</v>
      </c>
      <c r="B46" s="450" t="s">
        <v>620</v>
      </c>
      <c r="C46" s="415" t="s">
        <v>115</v>
      </c>
      <c r="D46" s="403">
        <f t="shared" si="2"/>
        <v>3.9886000000000005E-2</v>
      </c>
      <c r="E46" s="403"/>
      <c r="F46" s="403">
        <v>3.9886000000000005E-2</v>
      </c>
      <c r="G46" s="389" t="s">
        <v>25</v>
      </c>
      <c r="H46" s="389" t="s">
        <v>29</v>
      </c>
      <c r="I46" s="390" t="s">
        <v>581</v>
      </c>
      <c r="J46" s="400" t="s">
        <v>58</v>
      </c>
      <c r="K46" s="400" t="s">
        <v>584</v>
      </c>
      <c r="L46" s="401" t="s">
        <v>691</v>
      </c>
      <c r="M46" s="392"/>
      <c r="N46" s="393" t="s">
        <v>122</v>
      </c>
      <c r="O46" s="393"/>
      <c r="P46" s="392"/>
      <c r="Q46" s="393"/>
      <c r="R46" s="401"/>
      <c r="S46" s="392">
        <v>20</v>
      </c>
      <c r="T46" s="392"/>
      <c r="V46" s="5" t="str">
        <f t="shared" si="0"/>
        <v>2020</v>
      </c>
    </row>
    <row r="47" spans="1:22" s="5" customFormat="1" ht="36" hidden="1" customHeight="1">
      <c r="A47" s="385" t="s">
        <v>106</v>
      </c>
      <c r="B47" s="450" t="s">
        <v>621</v>
      </c>
      <c r="C47" s="415" t="s">
        <v>115</v>
      </c>
      <c r="D47" s="403">
        <f t="shared" si="2"/>
        <v>9.1273999999999994E-2</v>
      </c>
      <c r="E47" s="403"/>
      <c r="F47" s="403">
        <v>9.1273999999999994E-2</v>
      </c>
      <c r="G47" s="389" t="s">
        <v>25</v>
      </c>
      <c r="H47" s="389" t="s">
        <v>29</v>
      </c>
      <c r="I47" s="390" t="s">
        <v>582</v>
      </c>
      <c r="J47" s="400" t="s">
        <v>58</v>
      </c>
      <c r="K47" s="400" t="s">
        <v>585</v>
      </c>
      <c r="L47" s="401" t="s">
        <v>692</v>
      </c>
      <c r="M47" s="392"/>
      <c r="N47" s="393" t="s">
        <v>122</v>
      </c>
      <c r="O47" s="393"/>
      <c r="P47" s="392"/>
      <c r="Q47" s="393"/>
      <c r="R47" s="401"/>
      <c r="S47" s="392">
        <v>20</v>
      </c>
      <c r="T47" s="392"/>
      <c r="V47" s="5" t="str">
        <f t="shared" si="0"/>
        <v>2020</v>
      </c>
    </row>
    <row r="48" spans="1:22" s="5" customFormat="1" ht="36" hidden="1" customHeight="1">
      <c r="A48" s="385" t="s">
        <v>106</v>
      </c>
      <c r="B48" s="450" t="s">
        <v>622</v>
      </c>
      <c r="C48" s="415" t="s">
        <v>115</v>
      </c>
      <c r="D48" s="403">
        <f t="shared" si="2"/>
        <v>0.126</v>
      </c>
      <c r="E48" s="403"/>
      <c r="F48" s="403">
        <v>0.126</v>
      </c>
      <c r="G48" s="389" t="s">
        <v>25</v>
      </c>
      <c r="H48" s="389" t="s">
        <v>29</v>
      </c>
      <c r="I48" s="390" t="s">
        <v>583</v>
      </c>
      <c r="J48" s="400" t="s">
        <v>58</v>
      </c>
      <c r="K48" s="400" t="s">
        <v>585</v>
      </c>
      <c r="L48" s="401" t="s">
        <v>693</v>
      </c>
      <c r="M48" s="392"/>
      <c r="N48" s="393" t="s">
        <v>122</v>
      </c>
      <c r="O48" s="393"/>
      <c r="P48" s="392"/>
      <c r="Q48" s="393"/>
      <c r="R48" s="401"/>
      <c r="S48" s="392">
        <v>20</v>
      </c>
      <c r="T48" s="392"/>
      <c r="V48" s="5" t="str">
        <f t="shared" si="0"/>
        <v>2020</v>
      </c>
    </row>
    <row r="49" spans="1:22" s="5" customFormat="1" ht="36" hidden="1" customHeight="1">
      <c r="A49" s="385" t="s">
        <v>106</v>
      </c>
      <c r="B49" s="451" t="s">
        <v>611</v>
      </c>
      <c r="C49" s="415" t="s">
        <v>115</v>
      </c>
      <c r="D49" s="432">
        <f>E49+F49</f>
        <v>1.1399999999999999</v>
      </c>
      <c r="E49" s="396">
        <v>0.97</v>
      </c>
      <c r="F49" s="452">
        <v>0.17</v>
      </c>
      <c r="G49" s="389" t="s">
        <v>25</v>
      </c>
      <c r="H49" s="389" t="s">
        <v>28</v>
      </c>
      <c r="I49" s="453" t="s">
        <v>590</v>
      </c>
      <c r="J49" s="400" t="s">
        <v>58</v>
      </c>
      <c r="K49" s="400" t="s">
        <v>513</v>
      </c>
      <c r="L49" s="401" t="s">
        <v>694</v>
      </c>
      <c r="M49" s="392"/>
      <c r="N49" s="393" t="s">
        <v>122</v>
      </c>
      <c r="O49" s="393"/>
      <c r="P49" s="392"/>
      <c r="Q49" s="393"/>
      <c r="R49" s="401"/>
      <c r="S49" s="392">
        <v>20</v>
      </c>
      <c r="T49" s="392"/>
      <c r="V49" s="5" t="str">
        <f t="shared" si="0"/>
        <v>2020</v>
      </c>
    </row>
    <row r="50" spans="1:22" s="5" customFormat="1" ht="36" hidden="1" customHeight="1">
      <c r="A50" s="385" t="s">
        <v>106</v>
      </c>
      <c r="B50" s="451" t="s">
        <v>609</v>
      </c>
      <c r="C50" s="415" t="s">
        <v>115</v>
      </c>
      <c r="D50" s="432">
        <f t="shared" ref="D50:D61" si="3">E50+F50</f>
        <v>1.1399999999999999</v>
      </c>
      <c r="E50" s="396">
        <v>0.97</v>
      </c>
      <c r="F50" s="452">
        <v>0.17</v>
      </c>
      <c r="G50" s="389" t="s">
        <v>25</v>
      </c>
      <c r="H50" s="389" t="s">
        <v>28</v>
      </c>
      <c r="I50" s="453" t="s">
        <v>591</v>
      </c>
      <c r="J50" s="400" t="s">
        <v>58</v>
      </c>
      <c r="K50" s="400" t="s">
        <v>513</v>
      </c>
      <c r="L50" s="401" t="s">
        <v>695</v>
      </c>
      <c r="M50" s="392"/>
      <c r="N50" s="393" t="s">
        <v>122</v>
      </c>
      <c r="O50" s="393"/>
      <c r="P50" s="392"/>
      <c r="Q50" s="393"/>
      <c r="R50" s="401"/>
      <c r="S50" s="392">
        <v>20</v>
      </c>
      <c r="T50" s="392"/>
      <c r="V50" s="5" t="str">
        <f t="shared" si="0"/>
        <v>2020</v>
      </c>
    </row>
    <row r="51" spans="1:22" s="5" customFormat="1" ht="36" hidden="1" customHeight="1">
      <c r="A51" s="385" t="s">
        <v>106</v>
      </c>
      <c r="B51" s="451" t="s">
        <v>610</v>
      </c>
      <c r="C51" s="415" t="s">
        <v>115</v>
      </c>
      <c r="D51" s="432">
        <f t="shared" si="3"/>
        <v>1.3299999999999998</v>
      </c>
      <c r="E51" s="396">
        <v>1.1299999999999999</v>
      </c>
      <c r="F51" s="452">
        <v>0.2</v>
      </c>
      <c r="G51" s="389" t="s">
        <v>25</v>
      </c>
      <c r="H51" s="389" t="s">
        <v>28</v>
      </c>
      <c r="I51" s="453" t="s">
        <v>447</v>
      </c>
      <c r="J51" s="400" t="s">
        <v>58</v>
      </c>
      <c r="K51" s="400" t="s">
        <v>513</v>
      </c>
      <c r="L51" s="401" t="s">
        <v>696</v>
      </c>
      <c r="M51" s="392"/>
      <c r="N51" s="393" t="s">
        <v>122</v>
      </c>
      <c r="O51" s="393"/>
      <c r="P51" s="392"/>
      <c r="Q51" s="393"/>
      <c r="R51" s="401"/>
      <c r="S51" s="392">
        <v>20</v>
      </c>
      <c r="T51" s="392"/>
      <c r="V51" s="5" t="str">
        <f t="shared" si="0"/>
        <v>2020</v>
      </c>
    </row>
    <row r="52" spans="1:22" s="5" customFormat="1" ht="24" hidden="1" customHeight="1">
      <c r="A52" s="385" t="s">
        <v>106</v>
      </c>
      <c r="B52" s="454" t="s">
        <v>612</v>
      </c>
      <c r="C52" s="415" t="s">
        <v>115</v>
      </c>
      <c r="D52" s="432">
        <f t="shared" si="3"/>
        <v>7.827</v>
      </c>
      <c r="E52" s="403"/>
      <c r="F52" s="455">
        <v>7.827</v>
      </c>
      <c r="G52" s="389" t="s">
        <v>25</v>
      </c>
      <c r="H52" s="389" t="s">
        <v>45</v>
      </c>
      <c r="I52" s="456" t="s">
        <v>529</v>
      </c>
      <c r="J52" s="400" t="s">
        <v>58</v>
      </c>
      <c r="K52" s="400" t="s">
        <v>513</v>
      </c>
      <c r="L52" s="454" t="s">
        <v>697</v>
      </c>
      <c r="M52" s="392"/>
      <c r="N52" s="393" t="s">
        <v>122</v>
      </c>
      <c r="O52" s="393"/>
      <c r="P52" s="392"/>
      <c r="Q52" s="393"/>
      <c r="R52" s="401"/>
      <c r="S52" s="392">
        <v>20</v>
      </c>
      <c r="T52" s="392"/>
      <c r="V52" s="5" t="str">
        <f t="shared" si="0"/>
        <v>2020</v>
      </c>
    </row>
    <row r="53" spans="1:22" s="5" customFormat="1" ht="24" hidden="1" customHeight="1">
      <c r="A53" s="385" t="s">
        <v>106</v>
      </c>
      <c r="B53" s="454" t="s">
        <v>613</v>
      </c>
      <c r="C53" s="415" t="s">
        <v>115</v>
      </c>
      <c r="D53" s="432">
        <f t="shared" si="3"/>
        <v>4.6319999999999997</v>
      </c>
      <c r="E53" s="403"/>
      <c r="F53" s="455">
        <v>4.6319999999999997</v>
      </c>
      <c r="G53" s="389" t="s">
        <v>25</v>
      </c>
      <c r="H53" s="389" t="s">
        <v>45</v>
      </c>
      <c r="I53" s="456" t="s">
        <v>529</v>
      </c>
      <c r="J53" s="400" t="s">
        <v>58</v>
      </c>
      <c r="K53" s="400" t="s">
        <v>513</v>
      </c>
      <c r="L53" s="454" t="s">
        <v>698</v>
      </c>
      <c r="M53" s="392"/>
      <c r="N53" s="393" t="s">
        <v>122</v>
      </c>
      <c r="O53" s="393"/>
      <c r="P53" s="392"/>
      <c r="Q53" s="393"/>
      <c r="R53" s="401"/>
      <c r="S53" s="392">
        <v>20</v>
      </c>
      <c r="T53" s="392"/>
      <c r="V53" s="5" t="str">
        <f t="shared" si="0"/>
        <v>2020</v>
      </c>
    </row>
    <row r="54" spans="1:22" s="5" customFormat="1" ht="24" hidden="1" customHeight="1">
      <c r="A54" s="385" t="s">
        <v>106</v>
      </c>
      <c r="B54" s="457" t="s">
        <v>623</v>
      </c>
      <c r="C54" s="415" t="s">
        <v>115</v>
      </c>
      <c r="D54" s="432">
        <f t="shared" si="3"/>
        <v>4.8</v>
      </c>
      <c r="E54" s="403"/>
      <c r="F54" s="455">
        <v>4.8</v>
      </c>
      <c r="G54" s="389" t="s">
        <v>25</v>
      </c>
      <c r="H54" s="389" t="s">
        <v>45</v>
      </c>
      <c r="I54" s="456" t="s">
        <v>529</v>
      </c>
      <c r="J54" s="400" t="s">
        <v>58</v>
      </c>
      <c r="K54" s="400" t="s">
        <v>513</v>
      </c>
      <c r="L54" s="454" t="s">
        <v>699</v>
      </c>
      <c r="M54" s="392"/>
      <c r="N54" s="393" t="s">
        <v>122</v>
      </c>
      <c r="O54" s="393"/>
      <c r="P54" s="392"/>
      <c r="Q54" s="393"/>
      <c r="R54" s="401"/>
      <c r="S54" s="392">
        <v>20</v>
      </c>
      <c r="T54" s="392"/>
      <c r="V54" s="5" t="str">
        <f t="shared" si="0"/>
        <v>2020</v>
      </c>
    </row>
    <row r="55" spans="1:22" s="5" customFormat="1" ht="36" hidden="1" customHeight="1">
      <c r="A55" s="385" t="s">
        <v>106</v>
      </c>
      <c r="B55" s="454" t="s">
        <v>614</v>
      </c>
      <c r="C55" s="415" t="s">
        <v>115</v>
      </c>
      <c r="D55" s="432">
        <f t="shared" si="3"/>
        <v>8.7439999999999998</v>
      </c>
      <c r="E55" s="403"/>
      <c r="F55" s="455">
        <v>8.7439999999999998</v>
      </c>
      <c r="G55" s="389" t="s">
        <v>25</v>
      </c>
      <c r="H55" s="389" t="s">
        <v>45</v>
      </c>
      <c r="I55" s="456" t="s">
        <v>529</v>
      </c>
      <c r="J55" s="400" t="s">
        <v>58</v>
      </c>
      <c r="K55" s="400" t="s">
        <v>513</v>
      </c>
      <c r="L55" s="454" t="s">
        <v>700</v>
      </c>
      <c r="M55" s="392"/>
      <c r="N55" s="393" t="s">
        <v>122</v>
      </c>
      <c r="O55" s="393"/>
      <c r="P55" s="392"/>
      <c r="Q55" s="393"/>
      <c r="R55" s="401"/>
      <c r="S55" s="392">
        <v>20</v>
      </c>
      <c r="T55" s="392"/>
      <c r="V55" s="5" t="str">
        <f t="shared" si="0"/>
        <v>2020</v>
      </c>
    </row>
    <row r="56" spans="1:22" s="5" customFormat="1" ht="24" hidden="1" customHeight="1">
      <c r="A56" s="385" t="s">
        <v>106</v>
      </c>
      <c r="B56" s="454" t="s">
        <v>615</v>
      </c>
      <c r="C56" s="415" t="s">
        <v>115</v>
      </c>
      <c r="D56" s="432">
        <f t="shared" si="3"/>
        <v>7.952</v>
      </c>
      <c r="E56" s="403"/>
      <c r="F56" s="455">
        <v>7.952</v>
      </c>
      <c r="G56" s="389" t="s">
        <v>25</v>
      </c>
      <c r="H56" s="389" t="s">
        <v>45</v>
      </c>
      <c r="I56" s="456" t="s">
        <v>529</v>
      </c>
      <c r="J56" s="400" t="s">
        <v>58</v>
      </c>
      <c r="K56" s="400" t="s">
        <v>513</v>
      </c>
      <c r="L56" s="454" t="s">
        <v>701</v>
      </c>
      <c r="M56" s="392"/>
      <c r="N56" s="393" t="s">
        <v>122</v>
      </c>
      <c r="O56" s="393"/>
      <c r="P56" s="392"/>
      <c r="Q56" s="393"/>
      <c r="R56" s="401"/>
      <c r="S56" s="392">
        <v>20</v>
      </c>
      <c r="T56" s="392"/>
      <c r="V56" s="5" t="str">
        <f t="shared" si="0"/>
        <v>2020</v>
      </c>
    </row>
    <row r="57" spans="1:22" s="5" customFormat="1" ht="44.1" hidden="1" customHeight="1">
      <c r="A57" s="385" t="s">
        <v>106</v>
      </c>
      <c r="B57" s="454" t="s">
        <v>624</v>
      </c>
      <c r="C57" s="415" t="s">
        <v>115</v>
      </c>
      <c r="D57" s="432">
        <f t="shared" si="3"/>
        <v>3</v>
      </c>
      <c r="E57" s="403"/>
      <c r="F57" s="455">
        <v>3</v>
      </c>
      <c r="G57" s="389" t="s">
        <v>25</v>
      </c>
      <c r="H57" s="389" t="s">
        <v>45</v>
      </c>
      <c r="I57" s="456" t="s">
        <v>529</v>
      </c>
      <c r="J57" s="400" t="s">
        <v>58</v>
      </c>
      <c r="K57" s="400" t="s">
        <v>513</v>
      </c>
      <c r="L57" s="454" t="s">
        <v>702</v>
      </c>
      <c r="M57" s="392"/>
      <c r="N57" s="393" t="s">
        <v>122</v>
      </c>
      <c r="O57" s="393"/>
      <c r="P57" s="392"/>
      <c r="Q57" s="393"/>
      <c r="R57" s="401"/>
      <c r="S57" s="392">
        <v>20</v>
      </c>
      <c r="T57" s="392"/>
      <c r="V57" s="5" t="str">
        <f t="shared" si="0"/>
        <v>2020</v>
      </c>
    </row>
    <row r="58" spans="1:22" s="5" customFormat="1" ht="44.1" hidden="1" customHeight="1">
      <c r="A58" s="385" t="s">
        <v>106</v>
      </c>
      <c r="B58" s="454" t="s">
        <v>625</v>
      </c>
      <c r="C58" s="415" t="s">
        <v>115</v>
      </c>
      <c r="D58" s="432">
        <f t="shared" si="3"/>
        <v>2</v>
      </c>
      <c r="E58" s="403"/>
      <c r="F58" s="455">
        <v>2</v>
      </c>
      <c r="G58" s="389" t="s">
        <v>25</v>
      </c>
      <c r="H58" s="389" t="s">
        <v>45</v>
      </c>
      <c r="I58" s="456" t="s">
        <v>529</v>
      </c>
      <c r="J58" s="400" t="s">
        <v>58</v>
      </c>
      <c r="K58" s="400" t="s">
        <v>513</v>
      </c>
      <c r="L58" s="454" t="s">
        <v>703</v>
      </c>
      <c r="M58" s="392"/>
      <c r="N58" s="393" t="s">
        <v>122</v>
      </c>
      <c r="O58" s="393"/>
      <c r="P58" s="392"/>
      <c r="Q58" s="393"/>
      <c r="R58" s="401"/>
      <c r="S58" s="392">
        <v>20</v>
      </c>
      <c r="T58" s="392"/>
      <c r="V58" s="5" t="str">
        <f t="shared" si="0"/>
        <v>2020</v>
      </c>
    </row>
    <row r="59" spans="1:22" s="5" customFormat="1" ht="44.1" hidden="1" customHeight="1">
      <c r="A59" s="385" t="s">
        <v>106</v>
      </c>
      <c r="B59" s="454" t="s">
        <v>626</v>
      </c>
      <c r="C59" s="415" t="s">
        <v>115</v>
      </c>
      <c r="D59" s="432">
        <f t="shared" si="3"/>
        <v>2.8</v>
      </c>
      <c r="E59" s="403"/>
      <c r="F59" s="458">
        <v>2.8</v>
      </c>
      <c r="G59" s="389" t="s">
        <v>25</v>
      </c>
      <c r="H59" s="389" t="s">
        <v>45</v>
      </c>
      <c r="I59" s="456" t="s">
        <v>529</v>
      </c>
      <c r="J59" s="400" t="s">
        <v>58</v>
      </c>
      <c r="K59" s="400" t="s">
        <v>513</v>
      </c>
      <c r="L59" s="454" t="s">
        <v>704</v>
      </c>
      <c r="M59" s="392"/>
      <c r="N59" s="393" t="s">
        <v>122</v>
      </c>
      <c r="O59" s="393"/>
      <c r="P59" s="392"/>
      <c r="Q59" s="393"/>
      <c r="R59" s="401"/>
      <c r="S59" s="392">
        <v>20</v>
      </c>
      <c r="T59" s="392"/>
      <c r="V59" s="5" t="str">
        <f t="shared" si="0"/>
        <v>2020</v>
      </c>
    </row>
    <row r="60" spans="1:22" s="5" customFormat="1" ht="44.1" hidden="1" customHeight="1">
      <c r="A60" s="385" t="s">
        <v>106</v>
      </c>
      <c r="B60" s="753" t="s">
        <v>667</v>
      </c>
      <c r="C60" s="415" t="s">
        <v>115</v>
      </c>
      <c r="D60" s="432">
        <f t="shared" si="3"/>
        <v>0.13730000000000001</v>
      </c>
      <c r="E60" s="403"/>
      <c r="F60" s="458">
        <v>0.13730000000000001</v>
      </c>
      <c r="G60" s="389" t="s">
        <v>25</v>
      </c>
      <c r="H60" s="389" t="s">
        <v>45</v>
      </c>
      <c r="I60" s="456" t="s">
        <v>529</v>
      </c>
      <c r="J60" s="400" t="s">
        <v>58</v>
      </c>
      <c r="K60" s="400" t="s">
        <v>513</v>
      </c>
      <c r="L60" s="419" t="s">
        <v>705</v>
      </c>
      <c r="M60" s="392"/>
      <c r="N60" s="393" t="s">
        <v>122</v>
      </c>
      <c r="O60" s="393"/>
      <c r="P60" s="392"/>
      <c r="Q60" s="393"/>
      <c r="R60" s="401"/>
      <c r="S60" s="392">
        <v>20</v>
      </c>
      <c r="T60" s="392"/>
      <c r="V60" s="5" t="str">
        <f t="shared" si="0"/>
        <v>2020</v>
      </c>
    </row>
    <row r="61" spans="1:22" s="5" customFormat="1" ht="36" hidden="1" customHeight="1">
      <c r="A61" s="385" t="s">
        <v>106</v>
      </c>
      <c r="B61" s="454" t="s">
        <v>630</v>
      </c>
      <c r="C61" s="415" t="s">
        <v>115</v>
      </c>
      <c r="D61" s="432">
        <f t="shared" si="3"/>
        <v>0.28000000000000003</v>
      </c>
      <c r="E61" s="403"/>
      <c r="F61" s="457">
        <v>0.28000000000000003</v>
      </c>
      <c r="G61" s="389" t="s">
        <v>25</v>
      </c>
      <c r="H61" s="389" t="s">
        <v>31</v>
      </c>
      <c r="I61" s="456" t="s">
        <v>638</v>
      </c>
      <c r="J61" s="400" t="s">
        <v>58</v>
      </c>
      <c r="K61" s="400" t="s">
        <v>513</v>
      </c>
      <c r="L61" s="419" t="s">
        <v>706</v>
      </c>
      <c r="M61" s="392"/>
      <c r="N61" s="393" t="s">
        <v>122</v>
      </c>
      <c r="O61" s="393"/>
      <c r="P61" s="392"/>
      <c r="Q61" s="393"/>
      <c r="R61" s="401"/>
      <c r="S61" s="392">
        <v>20</v>
      </c>
      <c r="T61" s="392"/>
      <c r="V61" s="5" t="str">
        <f t="shared" si="0"/>
        <v>2020</v>
      </c>
    </row>
    <row r="62" spans="1:22" s="5" customFormat="1" ht="36" hidden="1" customHeight="1">
      <c r="A62" s="385" t="s">
        <v>106</v>
      </c>
      <c r="B62" s="454" t="s">
        <v>809</v>
      </c>
      <c r="C62" s="415" t="s">
        <v>115</v>
      </c>
      <c r="D62" s="432">
        <f>E62+F62</f>
        <v>0.2</v>
      </c>
      <c r="E62" s="403"/>
      <c r="F62" s="458">
        <v>0.2</v>
      </c>
      <c r="G62" s="389" t="s">
        <v>25</v>
      </c>
      <c r="H62" s="389" t="s">
        <v>26</v>
      </c>
      <c r="I62" s="456" t="s">
        <v>643</v>
      </c>
      <c r="J62" s="400" t="s">
        <v>58</v>
      </c>
      <c r="K62" s="400" t="s">
        <v>513</v>
      </c>
      <c r="L62" s="454" t="s">
        <v>707</v>
      </c>
      <c r="M62" s="392"/>
      <c r="N62" s="393" t="s">
        <v>122</v>
      </c>
      <c r="O62" s="393"/>
      <c r="P62" s="392"/>
      <c r="Q62" s="393"/>
      <c r="R62" s="401"/>
      <c r="S62" s="392">
        <v>20</v>
      </c>
      <c r="T62" s="392"/>
      <c r="V62" s="5" t="str">
        <f t="shared" si="0"/>
        <v>2020</v>
      </c>
    </row>
    <row r="63" spans="1:22" s="5" customFormat="1" ht="36" hidden="1" customHeight="1">
      <c r="A63" s="385" t="s">
        <v>106</v>
      </c>
      <c r="B63" s="454" t="s">
        <v>810</v>
      </c>
      <c r="C63" s="415" t="s">
        <v>115</v>
      </c>
      <c r="D63" s="432">
        <f t="shared" ref="D63:D64" si="4">E63+F63</f>
        <v>0.2</v>
      </c>
      <c r="E63" s="403"/>
      <c r="F63" s="458">
        <v>0.2</v>
      </c>
      <c r="G63" s="389" t="s">
        <v>25</v>
      </c>
      <c r="H63" s="389" t="s">
        <v>26</v>
      </c>
      <c r="I63" s="456" t="s">
        <v>644</v>
      </c>
      <c r="J63" s="400" t="s">
        <v>58</v>
      </c>
      <c r="K63" s="400" t="s">
        <v>513</v>
      </c>
      <c r="L63" s="454" t="s">
        <v>654</v>
      </c>
      <c r="M63" s="392"/>
      <c r="N63" s="393" t="s">
        <v>122</v>
      </c>
      <c r="O63" s="393"/>
      <c r="P63" s="392"/>
      <c r="Q63" s="393"/>
      <c r="R63" s="401"/>
      <c r="S63" s="392">
        <v>20</v>
      </c>
      <c r="T63" s="392"/>
      <c r="V63" s="5" t="str">
        <f t="shared" si="0"/>
        <v>2020</v>
      </c>
    </row>
    <row r="64" spans="1:22" s="5" customFormat="1" ht="36" hidden="1" customHeight="1">
      <c r="A64" s="385" t="s">
        <v>106</v>
      </c>
      <c r="B64" s="454" t="s">
        <v>811</v>
      </c>
      <c r="C64" s="415" t="s">
        <v>115</v>
      </c>
      <c r="D64" s="432">
        <f t="shared" si="4"/>
        <v>0.2</v>
      </c>
      <c r="E64" s="403"/>
      <c r="F64" s="458">
        <v>0.2</v>
      </c>
      <c r="G64" s="389" t="s">
        <v>25</v>
      </c>
      <c r="H64" s="389" t="s">
        <v>26</v>
      </c>
      <c r="I64" s="456" t="s">
        <v>645</v>
      </c>
      <c r="J64" s="400" t="s">
        <v>58</v>
      </c>
      <c r="K64" s="400" t="s">
        <v>513</v>
      </c>
      <c r="L64" s="454" t="s">
        <v>655</v>
      </c>
      <c r="M64" s="392"/>
      <c r="N64" s="393" t="s">
        <v>122</v>
      </c>
      <c r="O64" s="393"/>
      <c r="P64" s="392"/>
      <c r="Q64" s="393"/>
      <c r="R64" s="401"/>
      <c r="S64" s="392">
        <v>20</v>
      </c>
      <c r="T64" s="392"/>
      <c r="V64" s="5" t="str">
        <f t="shared" si="0"/>
        <v>2020</v>
      </c>
    </row>
    <row r="65" spans="1:22" s="5" customFormat="1" ht="32.25" hidden="1" customHeight="1">
      <c r="A65" s="385" t="s">
        <v>106</v>
      </c>
      <c r="B65" s="460" t="s">
        <v>728</v>
      </c>
      <c r="C65" s="415" t="s">
        <v>115</v>
      </c>
      <c r="D65" s="432">
        <f>E65+F65</f>
        <v>14.456999999999999</v>
      </c>
      <c r="E65" s="461">
        <v>14.03</v>
      </c>
      <c r="F65" s="462">
        <v>0.42699999999999999</v>
      </c>
      <c r="G65" s="389" t="s">
        <v>25</v>
      </c>
      <c r="H65" s="389" t="s">
        <v>812</v>
      </c>
      <c r="I65" s="456" t="s">
        <v>529</v>
      </c>
      <c r="J65" s="400" t="s">
        <v>58</v>
      </c>
      <c r="K65" s="389" t="s">
        <v>729</v>
      </c>
      <c r="L65" s="450" t="s">
        <v>730</v>
      </c>
      <c r="M65" s="392"/>
      <c r="N65" s="393"/>
      <c r="O65" s="393"/>
      <c r="P65" s="393" t="s">
        <v>122</v>
      </c>
      <c r="Q65" s="393"/>
      <c r="R65" s="401"/>
      <c r="S65" s="392">
        <v>20</v>
      </c>
      <c r="T65" s="392"/>
      <c r="V65" s="5" t="str">
        <f t="shared" si="0"/>
        <v>2020</v>
      </c>
    </row>
    <row r="66" spans="1:22" s="5" customFormat="1" ht="51" hidden="1" customHeight="1">
      <c r="A66" s="385" t="s">
        <v>106</v>
      </c>
      <c r="B66" s="450" t="s">
        <v>597</v>
      </c>
      <c r="C66" s="415" t="s">
        <v>117</v>
      </c>
      <c r="D66" s="403">
        <f>E66+F66</f>
        <v>0.68773799999999996</v>
      </c>
      <c r="E66" s="403"/>
      <c r="F66" s="403">
        <v>0.68773799999999996</v>
      </c>
      <c r="G66" s="389" t="s">
        <v>25</v>
      </c>
      <c r="H66" s="389" t="s">
        <v>29</v>
      </c>
      <c r="I66" s="390" t="s">
        <v>570</v>
      </c>
      <c r="J66" s="400" t="s">
        <v>58</v>
      </c>
      <c r="K66" s="400" t="s">
        <v>513</v>
      </c>
      <c r="L66" s="401" t="s">
        <v>709</v>
      </c>
      <c r="M66" s="392"/>
      <c r="N66" s="393"/>
      <c r="O66" s="393"/>
      <c r="P66" s="393" t="s">
        <v>122</v>
      </c>
      <c r="Q66" s="393"/>
      <c r="R66" s="401"/>
      <c r="S66" s="392">
        <v>20</v>
      </c>
      <c r="T66" s="392"/>
      <c r="V66" s="5" t="str">
        <f t="shared" si="0"/>
        <v>2020</v>
      </c>
    </row>
    <row r="67" spans="1:22" s="5" customFormat="1" ht="55.5" hidden="1" customHeight="1">
      <c r="A67" s="385" t="s">
        <v>106</v>
      </c>
      <c r="B67" s="450" t="s">
        <v>627</v>
      </c>
      <c r="C67" s="415" t="s">
        <v>118</v>
      </c>
      <c r="D67" s="403">
        <f>E67+F67</f>
        <v>1</v>
      </c>
      <c r="E67" s="403"/>
      <c r="F67" s="403">
        <v>1</v>
      </c>
      <c r="G67" s="389" t="s">
        <v>25</v>
      </c>
      <c r="H67" s="389" t="s">
        <v>933</v>
      </c>
      <c r="I67" s="390" t="s">
        <v>529</v>
      </c>
      <c r="J67" s="400" t="s">
        <v>58</v>
      </c>
      <c r="K67" s="389" t="s">
        <v>628</v>
      </c>
      <c r="L67" s="401" t="s">
        <v>708</v>
      </c>
      <c r="M67" s="392"/>
      <c r="N67" s="393"/>
      <c r="O67" s="393"/>
      <c r="P67" s="393" t="s">
        <v>122</v>
      </c>
      <c r="Q67" s="393"/>
      <c r="R67" s="401"/>
      <c r="S67" s="392">
        <v>20</v>
      </c>
      <c r="T67" s="392"/>
      <c r="V67" s="5" t="str">
        <f t="shared" si="0"/>
        <v>2020</v>
      </c>
    </row>
    <row r="68" spans="1:22" s="5" customFormat="1" ht="18.75" hidden="1" customHeight="1">
      <c r="A68" s="463"/>
      <c r="B68" s="464"/>
      <c r="C68" s="422" t="s">
        <v>118</v>
      </c>
      <c r="D68" s="423"/>
      <c r="E68" s="423"/>
      <c r="F68" s="423">
        <v>0.3</v>
      </c>
      <c r="G68" s="424"/>
      <c r="H68" s="424" t="s">
        <v>26</v>
      </c>
      <c r="I68" s="425"/>
      <c r="J68" s="465"/>
      <c r="K68" s="424"/>
      <c r="L68" s="439"/>
      <c r="M68" s="428"/>
      <c r="N68" s="393"/>
      <c r="O68" s="393"/>
      <c r="P68" s="393"/>
      <c r="Q68" s="393"/>
      <c r="R68" s="401"/>
      <c r="S68" s="392"/>
      <c r="T68" s="392"/>
    </row>
    <row r="69" spans="1:22" s="5" customFormat="1" ht="12" hidden="1" customHeight="1">
      <c r="A69" s="463"/>
      <c r="B69" s="464"/>
      <c r="C69" s="422" t="s">
        <v>118</v>
      </c>
      <c r="D69" s="423"/>
      <c r="E69" s="423"/>
      <c r="F69" s="423">
        <v>0.3</v>
      </c>
      <c r="G69" s="424"/>
      <c r="H69" s="424" t="s">
        <v>29</v>
      </c>
      <c r="I69" s="425"/>
      <c r="J69" s="465"/>
      <c r="K69" s="424"/>
      <c r="L69" s="439"/>
      <c r="M69" s="428"/>
      <c r="N69" s="393"/>
      <c r="O69" s="393"/>
      <c r="P69" s="393"/>
      <c r="Q69" s="393"/>
      <c r="R69" s="401"/>
      <c r="S69" s="392"/>
      <c r="T69" s="392"/>
    </row>
    <row r="70" spans="1:22" s="5" customFormat="1" ht="13.5" hidden="1" customHeight="1">
      <c r="A70" s="463"/>
      <c r="B70" s="464"/>
      <c r="C70" s="422" t="s">
        <v>118</v>
      </c>
      <c r="D70" s="423"/>
      <c r="E70" s="423"/>
      <c r="F70" s="423">
        <v>0.4</v>
      </c>
      <c r="G70" s="424"/>
      <c r="H70" s="424" t="s">
        <v>45</v>
      </c>
      <c r="I70" s="425"/>
      <c r="J70" s="465"/>
      <c r="K70" s="424"/>
      <c r="L70" s="439"/>
      <c r="M70" s="428"/>
      <c r="N70" s="393"/>
      <c r="O70" s="393"/>
      <c r="P70" s="393"/>
      <c r="Q70" s="393"/>
      <c r="R70" s="401"/>
      <c r="S70" s="392"/>
      <c r="T70" s="392"/>
    </row>
    <row r="71" spans="1:22" s="5" customFormat="1" ht="39.950000000000003" hidden="1" customHeight="1">
      <c r="A71" s="385" t="s">
        <v>106</v>
      </c>
      <c r="B71" s="450" t="s">
        <v>813</v>
      </c>
      <c r="C71" s="415" t="s">
        <v>118</v>
      </c>
      <c r="D71" s="403">
        <f>E71+F71</f>
        <v>0.1</v>
      </c>
      <c r="E71" s="403"/>
      <c r="F71" s="403">
        <v>0.1</v>
      </c>
      <c r="G71" s="400" t="s">
        <v>25</v>
      </c>
      <c r="H71" s="389" t="s">
        <v>27</v>
      </c>
      <c r="I71" s="390" t="s">
        <v>529</v>
      </c>
      <c r="J71" s="400" t="s">
        <v>51</v>
      </c>
      <c r="K71" s="687" t="s">
        <v>814</v>
      </c>
      <c r="L71" s="401" t="s">
        <v>815</v>
      </c>
      <c r="M71" s="392"/>
      <c r="N71" s="393"/>
      <c r="O71" s="393"/>
      <c r="P71" s="393" t="s">
        <v>122</v>
      </c>
      <c r="Q71" s="393"/>
      <c r="R71" s="401"/>
      <c r="S71" s="392">
        <v>20</v>
      </c>
      <c r="T71" s="392">
        <v>201</v>
      </c>
      <c r="V71" s="5" t="str">
        <f t="shared" si="0"/>
        <v>2020</v>
      </c>
    </row>
    <row r="72" spans="1:22" s="5" customFormat="1" ht="39.950000000000003" hidden="1" customHeight="1">
      <c r="A72" s="417" t="s">
        <v>106</v>
      </c>
      <c r="B72" s="451" t="s">
        <v>143</v>
      </c>
      <c r="C72" s="415" t="s">
        <v>118</v>
      </c>
      <c r="D72" s="403">
        <f>E72+F72</f>
        <v>1.3</v>
      </c>
      <c r="E72" s="389"/>
      <c r="F72" s="390">
        <v>1.3</v>
      </c>
      <c r="G72" s="400" t="s">
        <v>25</v>
      </c>
      <c r="H72" s="389" t="s">
        <v>816</v>
      </c>
      <c r="I72" s="390" t="s">
        <v>529</v>
      </c>
      <c r="J72" s="400" t="s">
        <v>51</v>
      </c>
      <c r="K72" s="687" t="s">
        <v>814</v>
      </c>
      <c r="L72" s="401" t="s">
        <v>817</v>
      </c>
      <c r="M72" s="392"/>
      <c r="N72" s="393"/>
      <c r="O72" s="393"/>
      <c r="P72" s="393" t="s">
        <v>122</v>
      </c>
      <c r="Q72" s="393"/>
      <c r="R72" s="401"/>
      <c r="S72" s="392">
        <v>20</v>
      </c>
      <c r="T72" s="392">
        <v>201</v>
      </c>
      <c r="V72" s="5" t="str">
        <f t="shared" si="0"/>
        <v>2020</v>
      </c>
    </row>
    <row r="73" spans="1:22" s="5" customFormat="1" ht="58.5" hidden="1" customHeight="1">
      <c r="A73" s="385" t="s">
        <v>106</v>
      </c>
      <c r="B73" s="451" t="s">
        <v>142</v>
      </c>
      <c r="C73" s="415" t="s">
        <v>118</v>
      </c>
      <c r="D73" s="403">
        <f t="shared" ref="D73:D75" si="5">E73+F73</f>
        <v>1</v>
      </c>
      <c r="E73" s="403"/>
      <c r="F73" s="403">
        <v>1</v>
      </c>
      <c r="G73" s="400" t="s">
        <v>25</v>
      </c>
      <c r="H73" s="389" t="s">
        <v>912</v>
      </c>
      <c r="I73" s="390" t="s">
        <v>529</v>
      </c>
      <c r="J73" s="400" t="s">
        <v>51</v>
      </c>
      <c r="K73" s="687" t="s">
        <v>814</v>
      </c>
      <c r="L73" s="401" t="s">
        <v>818</v>
      </c>
      <c r="M73" s="392"/>
      <c r="N73" s="393"/>
      <c r="O73" s="393"/>
      <c r="P73" s="393" t="s">
        <v>122</v>
      </c>
      <c r="Q73" s="393"/>
      <c r="R73" s="401"/>
      <c r="S73" s="392">
        <v>20</v>
      </c>
      <c r="T73" s="392">
        <v>201</v>
      </c>
      <c r="V73" s="5" t="str">
        <f t="shared" si="0"/>
        <v>2020</v>
      </c>
    </row>
    <row r="74" spans="1:22" s="5" customFormat="1" ht="39.950000000000003" hidden="1" customHeight="1">
      <c r="A74" s="385" t="s">
        <v>106</v>
      </c>
      <c r="B74" s="451" t="s">
        <v>141</v>
      </c>
      <c r="C74" s="415" t="s">
        <v>118</v>
      </c>
      <c r="D74" s="403">
        <f t="shared" si="5"/>
        <v>0.4</v>
      </c>
      <c r="E74" s="403"/>
      <c r="F74" s="403">
        <v>0.4</v>
      </c>
      <c r="G74" s="400" t="s">
        <v>25</v>
      </c>
      <c r="H74" s="389" t="s">
        <v>26</v>
      </c>
      <c r="I74" s="390" t="s">
        <v>529</v>
      </c>
      <c r="J74" s="400" t="s">
        <v>51</v>
      </c>
      <c r="K74" s="687" t="s">
        <v>814</v>
      </c>
      <c r="L74" s="401" t="s">
        <v>818</v>
      </c>
      <c r="M74" s="392"/>
      <c r="N74" s="393"/>
      <c r="O74" s="393"/>
      <c r="P74" s="393" t="s">
        <v>122</v>
      </c>
      <c r="Q74" s="393"/>
      <c r="R74" s="401"/>
      <c r="S74" s="392">
        <v>20</v>
      </c>
      <c r="T74" s="392">
        <v>201</v>
      </c>
      <c r="V74" s="5" t="str">
        <f t="shared" ref="V74:V137" si="6">CONCATENATE("20",S74)</f>
        <v>2020</v>
      </c>
    </row>
    <row r="75" spans="1:22" s="5" customFormat="1" ht="83.25" customHeight="1">
      <c r="A75" s="385" t="s">
        <v>819</v>
      </c>
      <c r="B75" s="754" t="s">
        <v>820</v>
      </c>
      <c r="C75" s="415" t="s">
        <v>115</v>
      </c>
      <c r="D75" s="403">
        <f t="shared" si="5"/>
        <v>4.4999999999999998E-2</v>
      </c>
      <c r="E75" s="403"/>
      <c r="F75" s="403">
        <v>4.4999999999999998E-2</v>
      </c>
      <c r="G75" s="400" t="s">
        <v>25</v>
      </c>
      <c r="H75" s="389" t="s">
        <v>932</v>
      </c>
      <c r="I75" s="390" t="s">
        <v>821</v>
      </c>
      <c r="J75" s="400"/>
      <c r="K75" s="389" t="s">
        <v>822</v>
      </c>
      <c r="L75" s="401" t="s">
        <v>823</v>
      </c>
      <c r="M75" s="392"/>
      <c r="N75" s="393"/>
      <c r="O75" s="393" t="s">
        <v>122</v>
      </c>
      <c r="P75" s="393"/>
      <c r="Q75" s="393"/>
      <c r="R75" s="681" t="s">
        <v>918</v>
      </c>
      <c r="S75" s="392">
        <v>20</v>
      </c>
      <c r="T75" s="392">
        <v>201</v>
      </c>
      <c r="V75" s="5" t="str">
        <f t="shared" si="6"/>
        <v>2020</v>
      </c>
    </row>
    <row r="76" spans="1:22" s="5" customFormat="1" ht="24" hidden="1" customHeight="1">
      <c r="A76" s="385" t="s">
        <v>112</v>
      </c>
      <c r="B76" s="386" t="s">
        <v>563</v>
      </c>
      <c r="C76" s="387"/>
      <c r="D76" s="403"/>
      <c r="E76" s="403"/>
      <c r="F76" s="403"/>
      <c r="G76" s="389"/>
      <c r="H76" s="389"/>
      <c r="I76" s="390"/>
      <c r="J76" s="400"/>
      <c r="K76" s="400"/>
      <c r="L76" s="401"/>
      <c r="M76" s="392"/>
      <c r="N76" s="393"/>
      <c r="O76" s="393"/>
      <c r="P76" s="393"/>
      <c r="Q76" s="393"/>
      <c r="R76" s="401"/>
      <c r="S76" s="392"/>
      <c r="T76" s="392"/>
    </row>
    <row r="77" spans="1:22" s="5" customFormat="1" ht="24" hidden="1" customHeight="1">
      <c r="A77" s="417" t="s">
        <v>106</v>
      </c>
      <c r="B77" s="451" t="s">
        <v>562</v>
      </c>
      <c r="C77" s="415" t="s">
        <v>89</v>
      </c>
      <c r="D77" s="403">
        <f>E77+F77</f>
        <v>1.99787</v>
      </c>
      <c r="E77" s="403"/>
      <c r="F77" s="403">
        <f>19978.7/10000</f>
        <v>1.99787</v>
      </c>
      <c r="G77" s="389" t="s">
        <v>25</v>
      </c>
      <c r="H77" s="389" t="s">
        <v>28</v>
      </c>
      <c r="I77" s="390" t="s">
        <v>662</v>
      </c>
      <c r="J77" s="477" t="s">
        <v>47</v>
      </c>
      <c r="K77" s="393" t="s">
        <v>513</v>
      </c>
      <c r="L77" s="401" t="s">
        <v>589</v>
      </c>
      <c r="M77" s="392" t="s">
        <v>588</v>
      </c>
      <c r="N77" s="393"/>
      <c r="O77" s="393"/>
      <c r="P77" s="393" t="s">
        <v>122</v>
      </c>
      <c r="Q77" s="393"/>
      <c r="R77" s="401"/>
      <c r="S77" s="392">
        <v>19</v>
      </c>
      <c r="T77" s="392"/>
      <c r="V77" s="5" t="str">
        <f t="shared" si="6"/>
        <v>2019</v>
      </c>
    </row>
    <row r="78" spans="1:22" s="5" customFormat="1" ht="36" hidden="1" customHeight="1">
      <c r="A78" s="385" t="s">
        <v>106</v>
      </c>
      <c r="B78" s="451" t="s">
        <v>561</v>
      </c>
      <c r="C78" s="415" t="s">
        <v>115</v>
      </c>
      <c r="D78" s="403">
        <f>E78+F78</f>
        <v>0.45</v>
      </c>
      <c r="E78" s="403"/>
      <c r="F78" s="403">
        <v>0.45</v>
      </c>
      <c r="G78" s="389" t="s">
        <v>25</v>
      </c>
      <c r="H78" s="389" t="s">
        <v>28</v>
      </c>
      <c r="I78" s="390" t="s">
        <v>586</v>
      </c>
      <c r="J78" s="477" t="s">
        <v>47</v>
      </c>
      <c r="K78" s="393" t="s">
        <v>513</v>
      </c>
      <c r="L78" s="401" t="s">
        <v>587</v>
      </c>
      <c r="M78" s="392" t="s">
        <v>588</v>
      </c>
      <c r="N78" s="393" t="s">
        <v>122</v>
      </c>
      <c r="O78" s="393"/>
      <c r="P78" s="393"/>
      <c r="Q78" s="393"/>
      <c r="R78" s="401"/>
      <c r="S78" s="392">
        <v>19</v>
      </c>
      <c r="T78" s="392"/>
      <c r="V78" s="5" t="str">
        <f t="shared" si="6"/>
        <v>2019</v>
      </c>
    </row>
    <row r="79" spans="1:22" s="5" customFormat="1" ht="36" customHeight="1">
      <c r="A79" s="417" t="s">
        <v>106</v>
      </c>
      <c r="B79" s="451" t="s">
        <v>509</v>
      </c>
      <c r="C79" s="415" t="s">
        <v>115</v>
      </c>
      <c r="D79" s="403">
        <f>E79+F79</f>
        <v>11.76</v>
      </c>
      <c r="E79" s="403">
        <v>5.04</v>
      </c>
      <c r="F79" s="403">
        <v>6.72</v>
      </c>
      <c r="G79" s="389" t="s">
        <v>25</v>
      </c>
      <c r="H79" s="389" t="s">
        <v>554</v>
      </c>
      <c r="I79" s="390" t="s">
        <v>529</v>
      </c>
      <c r="J79" s="477" t="s">
        <v>47</v>
      </c>
      <c r="K79" s="393" t="s">
        <v>513</v>
      </c>
      <c r="L79" s="401" t="s">
        <v>519</v>
      </c>
      <c r="M79" s="392" t="s">
        <v>510</v>
      </c>
      <c r="N79" s="393"/>
      <c r="O79" s="393" t="s">
        <v>122</v>
      </c>
      <c r="P79" s="393"/>
      <c r="Q79" s="393"/>
      <c r="R79" s="681" t="s">
        <v>922</v>
      </c>
      <c r="S79" s="392">
        <v>19</v>
      </c>
      <c r="T79" s="392"/>
      <c r="U79" s="5" t="s">
        <v>470</v>
      </c>
      <c r="V79" s="5" t="str">
        <f t="shared" si="6"/>
        <v>2019</v>
      </c>
    </row>
    <row r="80" spans="1:22" s="5" customFormat="1" ht="30" hidden="1" customHeight="1">
      <c r="A80" s="420"/>
      <c r="B80" s="478"/>
      <c r="C80" s="415" t="s">
        <v>115</v>
      </c>
      <c r="D80" s="423"/>
      <c r="E80" s="403"/>
      <c r="F80" s="423">
        <v>3.5485480795423587</v>
      </c>
      <c r="G80" s="424"/>
      <c r="H80" s="424" t="s">
        <v>29</v>
      </c>
      <c r="I80" s="425"/>
      <c r="J80" s="465"/>
      <c r="K80" s="465"/>
      <c r="L80" s="439"/>
      <c r="M80" s="428"/>
      <c r="N80" s="393"/>
      <c r="O80" s="393"/>
      <c r="P80" s="393"/>
      <c r="Q80" s="393"/>
      <c r="R80" s="401"/>
      <c r="S80" s="392"/>
      <c r="T80" s="392"/>
    </row>
    <row r="81" spans="1:22" s="5" customFormat="1" ht="30" hidden="1" customHeight="1">
      <c r="A81" s="420"/>
      <c r="B81" s="478"/>
      <c r="C81" s="415" t="s">
        <v>115</v>
      </c>
      <c r="D81" s="423"/>
      <c r="E81" s="423"/>
      <c r="F81" s="423">
        <v>3.171451920457641</v>
      </c>
      <c r="G81" s="424"/>
      <c r="H81" s="424" t="s">
        <v>28</v>
      </c>
      <c r="I81" s="425"/>
      <c r="J81" s="465"/>
      <c r="K81" s="465"/>
      <c r="L81" s="439"/>
      <c r="M81" s="428"/>
      <c r="N81" s="393"/>
      <c r="O81" s="393"/>
      <c r="P81" s="393"/>
      <c r="Q81" s="393"/>
      <c r="R81" s="401"/>
      <c r="S81" s="392"/>
      <c r="T81" s="392"/>
    </row>
    <row r="82" spans="1:22" s="5" customFormat="1" ht="54.75" hidden="1" customHeight="1">
      <c r="A82" s="417" t="s">
        <v>106</v>
      </c>
      <c r="B82" s="451" t="s">
        <v>516</v>
      </c>
      <c r="C82" s="415" t="s">
        <v>115</v>
      </c>
      <c r="D82" s="403">
        <f>E82+F82</f>
        <v>15.649999999999999</v>
      </c>
      <c r="E82" s="403">
        <v>4.71</v>
      </c>
      <c r="F82" s="403">
        <v>10.94</v>
      </c>
      <c r="G82" s="389" t="s">
        <v>25</v>
      </c>
      <c r="H82" s="389" t="s">
        <v>517</v>
      </c>
      <c r="I82" s="390" t="s">
        <v>529</v>
      </c>
      <c r="J82" s="477" t="s">
        <v>47</v>
      </c>
      <c r="K82" s="393" t="s">
        <v>513</v>
      </c>
      <c r="L82" s="401" t="s">
        <v>519</v>
      </c>
      <c r="M82" s="392" t="s">
        <v>518</v>
      </c>
      <c r="N82" s="393"/>
      <c r="O82" s="393"/>
      <c r="P82" s="393" t="s">
        <v>122</v>
      </c>
      <c r="Q82" s="393"/>
      <c r="R82" s="401"/>
      <c r="S82" s="392">
        <v>19</v>
      </c>
      <c r="T82" s="392"/>
      <c r="V82" s="5" t="str">
        <f t="shared" si="6"/>
        <v>2019</v>
      </c>
    </row>
    <row r="83" spans="1:22" s="5" customFormat="1" ht="30" hidden="1" customHeight="1">
      <c r="A83" s="479"/>
      <c r="B83" s="480"/>
      <c r="C83" s="415" t="s">
        <v>115</v>
      </c>
      <c r="D83" s="403">
        <f t="shared" ref="D83:D84" si="7">E83+F83</f>
        <v>5</v>
      </c>
      <c r="E83" s="481"/>
      <c r="F83" s="481">
        <v>5</v>
      </c>
      <c r="G83" s="482"/>
      <c r="H83" s="482" t="s">
        <v>45</v>
      </c>
      <c r="I83" s="483"/>
      <c r="J83" s="426"/>
      <c r="K83" s="426"/>
      <c r="L83" s="427"/>
      <c r="M83" s="484"/>
      <c r="N83" s="393"/>
      <c r="O83" s="393"/>
      <c r="P83" s="393"/>
      <c r="Q83" s="393"/>
      <c r="R83" s="401"/>
      <c r="S83" s="392"/>
      <c r="T83" s="392"/>
    </row>
    <row r="84" spans="1:22" s="5" customFormat="1" ht="30" hidden="1" customHeight="1">
      <c r="A84" s="479"/>
      <c r="B84" s="480"/>
      <c r="C84" s="415" t="s">
        <v>115</v>
      </c>
      <c r="D84" s="403">
        <f t="shared" si="7"/>
        <v>5.9399999999999995</v>
      </c>
      <c r="E84" s="481"/>
      <c r="F84" s="481">
        <f>F82-F83</f>
        <v>5.9399999999999995</v>
      </c>
      <c r="G84" s="482"/>
      <c r="H84" s="482" t="s">
        <v>26</v>
      </c>
      <c r="I84" s="483"/>
      <c r="J84" s="426"/>
      <c r="K84" s="426"/>
      <c r="L84" s="427"/>
      <c r="M84" s="484"/>
      <c r="N84" s="393"/>
      <c r="O84" s="393"/>
      <c r="P84" s="393"/>
      <c r="Q84" s="393"/>
      <c r="R84" s="401"/>
      <c r="S84" s="392"/>
      <c r="T84" s="392"/>
    </row>
    <row r="85" spans="1:22" s="5" customFormat="1" ht="54.75" customHeight="1">
      <c r="A85" s="417" t="s">
        <v>106</v>
      </c>
      <c r="B85" s="451" t="s">
        <v>496</v>
      </c>
      <c r="C85" s="415" t="s">
        <v>118</v>
      </c>
      <c r="D85" s="403">
        <f>SUM(D86:D88)</f>
        <v>1.2543599999999999</v>
      </c>
      <c r="E85" s="403"/>
      <c r="F85" s="403">
        <f>SUM(F86:F88)</f>
        <v>1.2543599999999999</v>
      </c>
      <c r="G85" s="485" t="s">
        <v>497</v>
      </c>
      <c r="H85" s="389" t="s">
        <v>528</v>
      </c>
      <c r="I85" s="390" t="s">
        <v>529</v>
      </c>
      <c r="J85" s="400" t="s">
        <v>51</v>
      </c>
      <c r="K85" s="389" t="s">
        <v>498</v>
      </c>
      <c r="L85" s="401" t="s">
        <v>499</v>
      </c>
      <c r="M85" s="392"/>
      <c r="N85" s="393"/>
      <c r="O85" s="393" t="s">
        <v>122</v>
      </c>
      <c r="P85" s="393"/>
      <c r="Q85" s="393"/>
      <c r="R85" s="681" t="s">
        <v>921</v>
      </c>
      <c r="S85" s="392">
        <v>19</v>
      </c>
      <c r="T85" s="392"/>
      <c r="V85" s="5" t="str">
        <f t="shared" si="6"/>
        <v>2019</v>
      </c>
    </row>
    <row r="86" spans="1:22" s="235" customFormat="1" ht="18" hidden="1" customHeight="1">
      <c r="A86" s="420"/>
      <c r="B86" s="478"/>
      <c r="C86" s="422" t="s">
        <v>118</v>
      </c>
      <c r="D86" s="423">
        <f>E86+F86</f>
        <v>0.20488000000000001</v>
      </c>
      <c r="E86" s="423"/>
      <c r="F86" s="423">
        <f>(1312.3+736.5)/10000</f>
        <v>0.20488000000000001</v>
      </c>
      <c r="G86" s="424" t="s">
        <v>497</v>
      </c>
      <c r="H86" s="424" t="s">
        <v>31</v>
      </c>
      <c r="I86" s="425"/>
      <c r="J86" s="465"/>
      <c r="K86" s="465"/>
      <c r="L86" s="439"/>
      <c r="M86" s="428"/>
      <c r="N86" s="429"/>
      <c r="O86" s="429"/>
      <c r="P86" s="429"/>
      <c r="Q86" s="429"/>
      <c r="R86" s="723"/>
      <c r="S86" s="430"/>
      <c r="T86" s="430"/>
      <c r="V86" s="5"/>
    </row>
    <row r="87" spans="1:22" s="235" customFormat="1" ht="18" hidden="1" customHeight="1">
      <c r="A87" s="420"/>
      <c r="B87" s="478"/>
      <c r="C87" s="422" t="s">
        <v>118</v>
      </c>
      <c r="D87" s="423">
        <f t="shared" ref="D87:D88" si="8">E87+F87</f>
        <v>0.67723</v>
      </c>
      <c r="E87" s="423"/>
      <c r="F87" s="423">
        <f>(1327.6+4074.4+1370.3)/10000</f>
        <v>0.67723</v>
      </c>
      <c r="G87" s="424" t="s">
        <v>497</v>
      </c>
      <c r="H87" s="424" t="s">
        <v>29</v>
      </c>
      <c r="I87" s="425"/>
      <c r="J87" s="465"/>
      <c r="K87" s="465"/>
      <c r="L87" s="439"/>
      <c r="M87" s="428"/>
      <c r="N87" s="429"/>
      <c r="O87" s="429"/>
      <c r="P87" s="429"/>
      <c r="Q87" s="429"/>
      <c r="R87" s="723"/>
      <c r="S87" s="430"/>
      <c r="T87" s="430"/>
      <c r="V87" s="5"/>
    </row>
    <row r="88" spans="1:22" s="235" customFormat="1" ht="18" hidden="1" customHeight="1">
      <c r="A88" s="420"/>
      <c r="B88" s="478"/>
      <c r="C88" s="422" t="s">
        <v>118</v>
      </c>
      <c r="D88" s="423">
        <f t="shared" si="8"/>
        <v>0.37225000000000003</v>
      </c>
      <c r="E88" s="423"/>
      <c r="F88" s="423">
        <f>(680.3+863.9+2178.3)/10000</f>
        <v>0.37225000000000003</v>
      </c>
      <c r="G88" s="424" t="s">
        <v>497</v>
      </c>
      <c r="H88" s="424" t="s">
        <v>26</v>
      </c>
      <c r="I88" s="425"/>
      <c r="J88" s="465"/>
      <c r="K88" s="465"/>
      <c r="L88" s="439"/>
      <c r="M88" s="428"/>
      <c r="N88" s="429"/>
      <c r="O88" s="429"/>
      <c r="P88" s="429"/>
      <c r="Q88" s="429"/>
      <c r="R88" s="723"/>
      <c r="S88" s="430"/>
      <c r="T88" s="430"/>
      <c r="V88" s="5"/>
    </row>
    <row r="89" spans="1:22" s="5" customFormat="1" ht="24" hidden="1" customHeight="1">
      <c r="A89" s="385" t="s">
        <v>112</v>
      </c>
      <c r="B89" s="386" t="s">
        <v>493</v>
      </c>
      <c r="C89" s="387"/>
      <c r="D89" s="403"/>
      <c r="E89" s="403"/>
      <c r="F89" s="403"/>
      <c r="G89" s="389"/>
      <c r="H89" s="389"/>
      <c r="I89" s="390"/>
      <c r="J89" s="400"/>
      <c r="K89" s="400"/>
      <c r="L89" s="401"/>
      <c r="M89" s="392"/>
      <c r="N89" s="393"/>
      <c r="O89" s="393"/>
      <c r="P89" s="393"/>
      <c r="Q89" s="393"/>
      <c r="R89" s="401"/>
      <c r="S89" s="392"/>
      <c r="T89" s="392"/>
    </row>
    <row r="90" spans="1:22" s="5" customFormat="1" ht="36" customHeight="1">
      <c r="A90" s="385" t="s">
        <v>106</v>
      </c>
      <c r="B90" s="486" t="s">
        <v>394</v>
      </c>
      <c r="C90" s="415" t="s">
        <v>89</v>
      </c>
      <c r="D90" s="403">
        <f>E90+F90</f>
        <v>1.6</v>
      </c>
      <c r="E90" s="403"/>
      <c r="F90" s="403">
        <v>1.6</v>
      </c>
      <c r="G90" s="389" t="s">
        <v>25</v>
      </c>
      <c r="H90" s="389" t="s">
        <v>26</v>
      </c>
      <c r="I90" s="487" t="s">
        <v>443</v>
      </c>
      <c r="J90" s="477" t="s">
        <v>47</v>
      </c>
      <c r="K90" s="393" t="s">
        <v>513</v>
      </c>
      <c r="L90" s="488" t="s">
        <v>521</v>
      </c>
      <c r="M90" s="489" t="s">
        <v>404</v>
      </c>
      <c r="N90" s="393"/>
      <c r="O90" s="393" t="s">
        <v>122</v>
      </c>
      <c r="P90" s="393"/>
      <c r="Q90" s="393"/>
      <c r="R90" s="401" t="s">
        <v>854</v>
      </c>
      <c r="S90" s="392">
        <v>18</v>
      </c>
      <c r="T90" s="392"/>
      <c r="U90" s="5" t="s">
        <v>470</v>
      </c>
      <c r="V90" s="5" t="str">
        <f t="shared" si="6"/>
        <v>2018</v>
      </c>
    </row>
    <row r="91" spans="1:22" s="5" customFormat="1" ht="36" customHeight="1">
      <c r="A91" s="417" t="s">
        <v>106</v>
      </c>
      <c r="B91" s="490" t="s">
        <v>60</v>
      </c>
      <c r="C91" s="393" t="s">
        <v>89</v>
      </c>
      <c r="D91" s="396">
        <v>1.6</v>
      </c>
      <c r="E91" s="396"/>
      <c r="F91" s="397">
        <v>1.6</v>
      </c>
      <c r="G91" s="398" t="s">
        <v>25</v>
      </c>
      <c r="H91" s="416" t="s">
        <v>29</v>
      </c>
      <c r="I91" s="418" t="s">
        <v>61</v>
      </c>
      <c r="J91" s="477" t="s">
        <v>58</v>
      </c>
      <c r="K91" s="393" t="s">
        <v>513</v>
      </c>
      <c r="L91" s="401" t="s">
        <v>442</v>
      </c>
      <c r="M91" s="392" t="s">
        <v>425</v>
      </c>
      <c r="N91" s="393"/>
      <c r="O91" s="393" t="s">
        <v>122</v>
      </c>
      <c r="P91" s="393"/>
      <c r="Q91" s="393"/>
      <c r="R91" s="401" t="s">
        <v>855</v>
      </c>
      <c r="S91" s="392">
        <v>18</v>
      </c>
      <c r="T91" s="392">
        <v>151</v>
      </c>
      <c r="V91" s="5" t="str">
        <f t="shared" si="6"/>
        <v>2018</v>
      </c>
    </row>
    <row r="92" spans="1:22" s="5" customFormat="1" ht="24" hidden="1" customHeight="1">
      <c r="A92" s="417" t="s">
        <v>106</v>
      </c>
      <c r="B92" s="490" t="s">
        <v>471</v>
      </c>
      <c r="C92" s="393" t="s">
        <v>89</v>
      </c>
      <c r="D92" s="396">
        <f>E92+F92</f>
        <v>1.41</v>
      </c>
      <c r="E92" s="396"/>
      <c r="F92" s="397">
        <v>1.41</v>
      </c>
      <c r="G92" s="398" t="s">
        <v>25</v>
      </c>
      <c r="H92" s="416" t="s">
        <v>29</v>
      </c>
      <c r="I92" s="418" t="s">
        <v>65</v>
      </c>
      <c r="J92" s="477" t="s">
        <v>58</v>
      </c>
      <c r="K92" s="393" t="s">
        <v>513</v>
      </c>
      <c r="L92" s="401" t="s">
        <v>473</v>
      </c>
      <c r="M92" s="392" t="s">
        <v>472</v>
      </c>
      <c r="N92" s="393" t="s">
        <v>122</v>
      </c>
      <c r="O92" s="393"/>
      <c r="P92" s="393"/>
      <c r="Q92" s="393"/>
      <c r="R92" s="401"/>
      <c r="S92" s="392">
        <v>18</v>
      </c>
      <c r="T92" s="392"/>
      <c r="V92" s="5" t="str">
        <f t="shared" si="6"/>
        <v>2018</v>
      </c>
    </row>
    <row r="93" spans="1:22" s="5" customFormat="1" ht="24" customHeight="1">
      <c r="A93" s="385" t="s">
        <v>106</v>
      </c>
      <c r="B93" s="492" t="s">
        <v>433</v>
      </c>
      <c r="C93" s="415" t="s">
        <v>119</v>
      </c>
      <c r="D93" s="403">
        <f t="shared" ref="D93:D100" si="9">E93+F93</f>
        <v>4</v>
      </c>
      <c r="E93" s="403"/>
      <c r="F93" s="403">
        <v>4</v>
      </c>
      <c r="G93" s="389" t="s">
        <v>25</v>
      </c>
      <c r="H93" s="389" t="s">
        <v>29</v>
      </c>
      <c r="I93" s="493" t="s">
        <v>438</v>
      </c>
      <c r="J93" s="477" t="s">
        <v>58</v>
      </c>
      <c r="K93" s="393" t="s">
        <v>513</v>
      </c>
      <c r="L93" s="401" t="s">
        <v>459</v>
      </c>
      <c r="M93" s="494"/>
      <c r="N93" s="393"/>
      <c r="O93" s="393" t="s">
        <v>122</v>
      </c>
      <c r="P93" s="393"/>
      <c r="Q93" s="393"/>
      <c r="R93" s="401" t="s">
        <v>123</v>
      </c>
      <c r="S93" s="392">
        <v>18</v>
      </c>
      <c r="T93" s="392"/>
      <c r="V93" s="5" t="str">
        <f t="shared" si="6"/>
        <v>2018</v>
      </c>
    </row>
    <row r="94" spans="1:22" s="5" customFormat="1" ht="36" hidden="1" customHeight="1">
      <c r="A94" s="495" t="s">
        <v>106</v>
      </c>
      <c r="B94" s="496" t="s">
        <v>437</v>
      </c>
      <c r="C94" s="417" t="s">
        <v>119</v>
      </c>
      <c r="D94" s="452">
        <f>E94+F94</f>
        <v>3</v>
      </c>
      <c r="E94" s="452"/>
      <c r="F94" s="452">
        <v>3</v>
      </c>
      <c r="G94" s="453" t="s">
        <v>25</v>
      </c>
      <c r="H94" s="389" t="s">
        <v>29</v>
      </c>
      <c r="I94" s="493" t="s">
        <v>438</v>
      </c>
      <c r="J94" s="453" t="s">
        <v>58</v>
      </c>
      <c r="K94" s="453" t="s">
        <v>463</v>
      </c>
      <c r="L94" s="401" t="s">
        <v>452</v>
      </c>
      <c r="M94" s="497"/>
      <c r="N94" s="393"/>
      <c r="O94" s="393"/>
      <c r="P94" s="393" t="s">
        <v>122</v>
      </c>
      <c r="Q94" s="393"/>
      <c r="R94" s="401"/>
      <c r="S94" s="392">
        <v>18</v>
      </c>
      <c r="T94" s="392"/>
      <c r="V94" s="5" t="str">
        <f t="shared" si="6"/>
        <v>2018</v>
      </c>
    </row>
    <row r="95" spans="1:22" s="5" customFormat="1" ht="24" customHeight="1">
      <c r="A95" s="385" t="s">
        <v>106</v>
      </c>
      <c r="B95" s="498" t="s">
        <v>405</v>
      </c>
      <c r="C95" s="415" t="s">
        <v>119</v>
      </c>
      <c r="D95" s="403">
        <f t="shared" si="9"/>
        <v>0.32</v>
      </c>
      <c r="E95" s="403"/>
      <c r="F95" s="403">
        <v>0.32</v>
      </c>
      <c r="G95" s="389" t="s">
        <v>89</v>
      </c>
      <c r="H95" s="389" t="s">
        <v>31</v>
      </c>
      <c r="I95" s="499" t="s">
        <v>403</v>
      </c>
      <c r="J95" s="453" t="s">
        <v>58</v>
      </c>
      <c r="K95" s="393" t="s">
        <v>513</v>
      </c>
      <c r="L95" s="401" t="s">
        <v>449</v>
      </c>
      <c r="M95" s="500" t="s">
        <v>402</v>
      </c>
      <c r="N95" s="393"/>
      <c r="O95" s="393" t="s">
        <v>122</v>
      </c>
      <c r="P95" s="393"/>
      <c r="Q95" s="393"/>
      <c r="R95" s="401" t="s">
        <v>123</v>
      </c>
      <c r="S95" s="392">
        <v>18</v>
      </c>
      <c r="T95" s="392"/>
      <c r="V95" s="5" t="str">
        <f t="shared" si="6"/>
        <v>2018</v>
      </c>
    </row>
    <row r="96" spans="1:22" s="5" customFormat="1" ht="36" hidden="1" customHeight="1">
      <c r="A96" s="385" t="s">
        <v>106</v>
      </c>
      <c r="B96" s="501" t="s">
        <v>409</v>
      </c>
      <c r="C96" s="415" t="s">
        <v>115</v>
      </c>
      <c r="D96" s="403">
        <f t="shared" si="9"/>
        <v>0.88349999999999995</v>
      </c>
      <c r="E96" s="403"/>
      <c r="F96" s="502">
        <v>0.88349999999999995</v>
      </c>
      <c r="G96" s="389" t="s">
        <v>25</v>
      </c>
      <c r="H96" s="503" t="s">
        <v>29</v>
      </c>
      <c r="I96" s="504" t="s">
        <v>408</v>
      </c>
      <c r="J96" s="400" t="s">
        <v>436</v>
      </c>
      <c r="K96" s="389"/>
      <c r="L96" s="401" t="s">
        <v>453</v>
      </c>
      <c r="M96" s="505" t="s">
        <v>407</v>
      </c>
      <c r="N96" s="393" t="s">
        <v>122</v>
      </c>
      <c r="O96" s="392"/>
      <c r="P96" s="393"/>
      <c r="Q96" s="393"/>
      <c r="R96" s="401"/>
      <c r="S96" s="392">
        <v>18</v>
      </c>
      <c r="T96" s="392"/>
      <c r="V96" s="5" t="str">
        <f t="shared" si="6"/>
        <v>2018</v>
      </c>
    </row>
    <row r="97" spans="1:22" s="5" customFormat="1" ht="50.25" hidden="1" customHeight="1">
      <c r="A97" s="385" t="s">
        <v>106</v>
      </c>
      <c r="B97" s="506" t="s">
        <v>399</v>
      </c>
      <c r="C97" s="415" t="s">
        <v>115</v>
      </c>
      <c r="D97" s="403">
        <f t="shared" si="9"/>
        <v>0.23549999999999999</v>
      </c>
      <c r="E97" s="403"/>
      <c r="F97" s="502">
        <v>0.23549999999999999</v>
      </c>
      <c r="G97" s="389" t="s">
        <v>25</v>
      </c>
      <c r="H97" s="503" t="s">
        <v>29</v>
      </c>
      <c r="I97" s="507" t="s">
        <v>406</v>
      </c>
      <c r="J97" s="400" t="s">
        <v>436</v>
      </c>
      <c r="K97" s="389"/>
      <c r="L97" s="505" t="s">
        <v>454</v>
      </c>
      <c r="M97" s="505" t="s">
        <v>407</v>
      </c>
      <c r="N97" s="393" t="s">
        <v>122</v>
      </c>
      <c r="O97" s="392"/>
      <c r="P97" s="393"/>
      <c r="Q97" s="393"/>
      <c r="R97" s="401"/>
      <c r="S97" s="392">
        <v>18</v>
      </c>
      <c r="T97" s="392"/>
      <c r="V97" s="5" t="str">
        <f t="shared" si="6"/>
        <v>2018</v>
      </c>
    </row>
    <row r="98" spans="1:22" s="5" customFormat="1" ht="36" hidden="1" customHeight="1">
      <c r="A98" s="385" t="s">
        <v>106</v>
      </c>
      <c r="B98" s="506" t="s">
        <v>395</v>
      </c>
      <c r="C98" s="415" t="s">
        <v>115</v>
      </c>
      <c r="D98" s="403">
        <f t="shared" si="9"/>
        <v>0.18659999999999999</v>
      </c>
      <c r="E98" s="403"/>
      <c r="F98" s="502">
        <v>0.18659999999999999</v>
      </c>
      <c r="G98" s="389" t="s">
        <v>25</v>
      </c>
      <c r="H98" s="503" t="s">
        <v>29</v>
      </c>
      <c r="I98" s="508" t="s">
        <v>410</v>
      </c>
      <c r="J98" s="400" t="s">
        <v>436</v>
      </c>
      <c r="K98" s="389"/>
      <c r="L98" s="401" t="s">
        <v>461</v>
      </c>
      <c r="M98" s="505" t="s">
        <v>407</v>
      </c>
      <c r="N98" s="393" t="s">
        <v>122</v>
      </c>
      <c r="O98" s="392"/>
      <c r="P98" s="393"/>
      <c r="Q98" s="393"/>
      <c r="R98" s="401"/>
      <c r="S98" s="392">
        <v>18</v>
      </c>
      <c r="T98" s="392"/>
      <c r="V98" s="5" t="str">
        <f t="shared" si="6"/>
        <v>2018</v>
      </c>
    </row>
    <row r="99" spans="1:22" s="5" customFormat="1" ht="50.1" hidden="1" customHeight="1">
      <c r="A99" s="385" t="s">
        <v>106</v>
      </c>
      <c r="B99" s="506" t="s">
        <v>396</v>
      </c>
      <c r="C99" s="415" t="s">
        <v>115</v>
      </c>
      <c r="D99" s="403">
        <f t="shared" si="9"/>
        <v>0.5746</v>
      </c>
      <c r="E99" s="403"/>
      <c r="F99" s="502">
        <v>0.5746</v>
      </c>
      <c r="G99" s="389" t="s">
        <v>25</v>
      </c>
      <c r="H99" s="503" t="s">
        <v>29</v>
      </c>
      <c r="I99" s="509" t="s">
        <v>411</v>
      </c>
      <c r="J99" s="400" t="s">
        <v>436</v>
      </c>
      <c r="K99" s="389"/>
      <c r="L99" s="401" t="s">
        <v>455</v>
      </c>
      <c r="M99" s="505" t="s">
        <v>407</v>
      </c>
      <c r="N99" s="393" t="s">
        <v>122</v>
      </c>
      <c r="O99" s="392"/>
      <c r="P99" s="393"/>
      <c r="Q99" s="393"/>
      <c r="R99" s="401"/>
      <c r="S99" s="392">
        <v>18</v>
      </c>
      <c r="T99" s="392"/>
      <c r="V99" s="5" t="str">
        <f t="shared" si="6"/>
        <v>2018</v>
      </c>
    </row>
    <row r="100" spans="1:22" s="5" customFormat="1" ht="50.1" hidden="1" customHeight="1">
      <c r="A100" s="385" t="s">
        <v>106</v>
      </c>
      <c r="B100" s="506" t="s">
        <v>397</v>
      </c>
      <c r="C100" s="415" t="s">
        <v>115</v>
      </c>
      <c r="D100" s="403">
        <f t="shared" si="9"/>
        <v>0.24199999999999999</v>
      </c>
      <c r="E100" s="403"/>
      <c r="F100" s="502">
        <v>0.24199999999999999</v>
      </c>
      <c r="G100" s="389" t="s">
        <v>25</v>
      </c>
      <c r="H100" s="503" t="s">
        <v>29</v>
      </c>
      <c r="I100" s="510" t="s">
        <v>412</v>
      </c>
      <c r="J100" s="400" t="s">
        <v>436</v>
      </c>
      <c r="K100" s="389"/>
      <c r="L100" s="401" t="s">
        <v>456</v>
      </c>
      <c r="M100" s="505" t="s">
        <v>407</v>
      </c>
      <c r="N100" s="393" t="s">
        <v>122</v>
      </c>
      <c r="O100" s="392"/>
      <c r="P100" s="393"/>
      <c r="Q100" s="393"/>
      <c r="R100" s="401"/>
      <c r="S100" s="392">
        <v>18</v>
      </c>
      <c r="T100" s="392"/>
      <c r="V100" s="5" t="str">
        <f t="shared" si="6"/>
        <v>2018</v>
      </c>
    </row>
    <row r="101" spans="1:22" s="5" customFormat="1" ht="50.1" customHeight="1">
      <c r="A101" s="417" t="s">
        <v>106</v>
      </c>
      <c r="B101" s="490" t="s">
        <v>43</v>
      </c>
      <c r="C101" s="415" t="s">
        <v>115</v>
      </c>
      <c r="D101" s="433">
        <v>45.6</v>
      </c>
      <c r="E101" s="403"/>
      <c r="F101" s="433">
        <v>45.6</v>
      </c>
      <c r="G101" s="389" t="s">
        <v>25</v>
      </c>
      <c r="H101" s="416" t="s">
        <v>29</v>
      </c>
      <c r="I101" s="399"/>
      <c r="J101" s="400" t="s">
        <v>51</v>
      </c>
      <c r="K101" s="389" t="s">
        <v>464</v>
      </c>
      <c r="L101" s="511" t="s">
        <v>460</v>
      </c>
      <c r="M101" s="401" t="s">
        <v>414</v>
      </c>
      <c r="N101" s="393"/>
      <c r="O101" s="393" t="s">
        <v>122</v>
      </c>
      <c r="P101" s="393"/>
      <c r="Q101" s="393"/>
      <c r="R101" s="681" t="s">
        <v>919</v>
      </c>
      <c r="S101" s="392">
        <v>18</v>
      </c>
      <c r="T101" s="392">
        <v>171</v>
      </c>
      <c r="U101" s="5" t="s">
        <v>470</v>
      </c>
      <c r="V101" s="5" t="str">
        <f t="shared" si="6"/>
        <v>2018</v>
      </c>
    </row>
    <row r="102" spans="1:22" s="5" customFormat="1" ht="24" customHeight="1">
      <c r="A102" s="417" t="s">
        <v>106</v>
      </c>
      <c r="B102" s="512" t="s">
        <v>44</v>
      </c>
      <c r="C102" s="415" t="s">
        <v>115</v>
      </c>
      <c r="D102" s="432">
        <v>2.4</v>
      </c>
      <c r="E102" s="513"/>
      <c r="F102" s="397">
        <v>2.4</v>
      </c>
      <c r="G102" s="389" t="s">
        <v>25</v>
      </c>
      <c r="H102" s="416" t="s">
        <v>45</v>
      </c>
      <c r="I102" s="514" t="s">
        <v>46</v>
      </c>
      <c r="J102" s="515" t="s">
        <v>47</v>
      </c>
      <c r="K102" s="516" t="s">
        <v>524</v>
      </c>
      <c r="L102" s="401" t="s">
        <v>398</v>
      </c>
      <c r="M102" s="392" t="s">
        <v>424</v>
      </c>
      <c r="N102" s="393"/>
      <c r="O102" s="393" t="s">
        <v>122</v>
      </c>
      <c r="P102" s="393"/>
      <c r="Q102" s="393"/>
      <c r="R102" s="401" t="s">
        <v>123</v>
      </c>
      <c r="S102" s="392">
        <v>18</v>
      </c>
      <c r="T102" s="392">
        <v>171</v>
      </c>
      <c r="U102" s="5" t="s">
        <v>470</v>
      </c>
      <c r="V102" s="5" t="str">
        <f t="shared" si="6"/>
        <v>2018</v>
      </c>
    </row>
    <row r="103" spans="1:22" s="5" customFormat="1" ht="24" customHeight="1">
      <c r="A103" s="417" t="s">
        <v>106</v>
      </c>
      <c r="B103" s="517" t="s">
        <v>48</v>
      </c>
      <c r="C103" s="415" t="s">
        <v>115</v>
      </c>
      <c r="D103" s="432">
        <v>2.4</v>
      </c>
      <c r="E103" s="513"/>
      <c r="F103" s="397">
        <v>2.4</v>
      </c>
      <c r="G103" s="518" t="s">
        <v>25</v>
      </c>
      <c r="H103" s="416" t="s">
        <v>45</v>
      </c>
      <c r="I103" s="399" t="s">
        <v>49</v>
      </c>
      <c r="J103" s="515" t="s">
        <v>47</v>
      </c>
      <c r="K103" s="516" t="s">
        <v>524</v>
      </c>
      <c r="L103" s="401" t="s">
        <v>398</v>
      </c>
      <c r="M103" s="392" t="s">
        <v>424</v>
      </c>
      <c r="N103" s="393"/>
      <c r="O103" s="393" t="s">
        <v>122</v>
      </c>
      <c r="P103" s="393"/>
      <c r="Q103" s="393"/>
      <c r="R103" s="401" t="s">
        <v>123</v>
      </c>
      <c r="S103" s="392">
        <v>18</v>
      </c>
      <c r="T103" s="392">
        <v>151</v>
      </c>
      <c r="U103" s="5" t="s">
        <v>470</v>
      </c>
      <c r="V103" s="5" t="str">
        <f t="shared" si="6"/>
        <v>2018</v>
      </c>
    </row>
    <row r="104" spans="1:22" s="5" customFormat="1" ht="50.1" hidden="1" customHeight="1">
      <c r="A104" s="417" t="s">
        <v>106</v>
      </c>
      <c r="B104" s="490" t="s">
        <v>439</v>
      </c>
      <c r="C104" s="415" t="s">
        <v>118</v>
      </c>
      <c r="D104" s="432">
        <f>+E104+F104</f>
        <v>0.7</v>
      </c>
      <c r="E104" s="396"/>
      <c r="F104" s="397">
        <v>0.7</v>
      </c>
      <c r="G104" s="518" t="s">
        <v>25</v>
      </c>
      <c r="H104" s="519" t="s">
        <v>740</v>
      </c>
      <c r="I104" s="519" t="s">
        <v>525</v>
      </c>
      <c r="J104" s="400" t="s">
        <v>51</v>
      </c>
      <c r="K104" s="389" t="s">
        <v>465</v>
      </c>
      <c r="L104" s="392" t="s">
        <v>441</v>
      </c>
      <c r="M104" s="392"/>
      <c r="N104" s="393"/>
      <c r="O104" s="393"/>
      <c r="P104" s="393" t="s">
        <v>122</v>
      </c>
      <c r="Q104" s="393"/>
      <c r="R104" s="401"/>
      <c r="S104" s="392">
        <v>18</v>
      </c>
      <c r="T104" s="392"/>
      <c r="V104" s="5" t="str">
        <f t="shared" si="6"/>
        <v>2018</v>
      </c>
    </row>
    <row r="105" spans="1:22" s="5" customFormat="1" ht="18" hidden="1" customHeight="1">
      <c r="A105" s="420"/>
      <c r="B105" s="520"/>
      <c r="C105" s="422" t="s">
        <v>118</v>
      </c>
      <c r="D105" s="435">
        <f>+E105+F105</f>
        <v>0.35</v>
      </c>
      <c r="E105" s="521"/>
      <c r="F105" s="522">
        <v>0.35</v>
      </c>
      <c r="G105" s="523"/>
      <c r="H105" s="437" t="s">
        <v>26</v>
      </c>
      <c r="I105" s="524"/>
      <c r="J105" s="465"/>
      <c r="K105" s="424"/>
      <c r="L105" s="428"/>
      <c r="M105" s="428"/>
      <c r="N105" s="393"/>
      <c r="O105" s="393"/>
      <c r="P105" s="393"/>
      <c r="Q105" s="393"/>
      <c r="R105" s="401"/>
      <c r="S105" s="392"/>
      <c r="T105" s="392"/>
    </row>
    <row r="106" spans="1:22" s="5" customFormat="1" ht="18" hidden="1" customHeight="1">
      <c r="A106" s="420"/>
      <c r="B106" s="520"/>
      <c r="C106" s="422" t="s">
        <v>118</v>
      </c>
      <c r="D106" s="435"/>
      <c r="E106" s="521"/>
      <c r="F106" s="522">
        <f>F104-F105</f>
        <v>0.35</v>
      </c>
      <c r="G106" s="523"/>
      <c r="H106" s="437" t="s">
        <v>29</v>
      </c>
      <c r="I106" s="524"/>
      <c r="J106" s="465"/>
      <c r="K106" s="424"/>
      <c r="L106" s="428"/>
      <c r="M106" s="428"/>
      <c r="N106" s="393"/>
      <c r="O106" s="393"/>
      <c r="P106" s="393"/>
      <c r="Q106" s="393"/>
      <c r="R106" s="401"/>
      <c r="S106" s="392"/>
      <c r="T106" s="392"/>
    </row>
    <row r="107" spans="1:22" s="5" customFormat="1" ht="60" hidden="1" customHeight="1">
      <c r="A107" s="417" t="s">
        <v>106</v>
      </c>
      <c r="B107" s="490" t="s">
        <v>440</v>
      </c>
      <c r="C107" s="415" t="s">
        <v>118</v>
      </c>
      <c r="D107" s="432">
        <f>+E107+F107</f>
        <v>0.7</v>
      </c>
      <c r="E107" s="396"/>
      <c r="F107" s="397">
        <v>0.7</v>
      </c>
      <c r="G107" s="518" t="s">
        <v>25</v>
      </c>
      <c r="H107" s="416" t="s">
        <v>26</v>
      </c>
      <c r="I107" s="519" t="s">
        <v>525</v>
      </c>
      <c r="J107" s="477" t="s">
        <v>51</v>
      </c>
      <c r="K107" s="389" t="s">
        <v>465</v>
      </c>
      <c r="L107" s="392" t="s">
        <v>441</v>
      </c>
      <c r="M107" s="392"/>
      <c r="N107" s="393"/>
      <c r="O107" s="393"/>
      <c r="P107" s="393" t="s">
        <v>122</v>
      </c>
      <c r="Q107" s="393"/>
      <c r="R107" s="401"/>
      <c r="S107" s="392">
        <v>18</v>
      </c>
      <c r="T107" s="392"/>
      <c r="V107" s="5" t="str">
        <f t="shared" si="6"/>
        <v>2018</v>
      </c>
    </row>
    <row r="108" spans="1:22" s="5" customFormat="1" ht="24" hidden="1" customHeight="1">
      <c r="A108" s="385" t="s">
        <v>112</v>
      </c>
      <c r="B108" s="386" t="s">
        <v>111</v>
      </c>
      <c r="C108" s="387"/>
      <c r="D108" s="403"/>
      <c r="E108" s="403"/>
      <c r="F108" s="403"/>
      <c r="G108" s="389"/>
      <c r="H108" s="389"/>
      <c r="I108" s="390"/>
      <c r="J108" s="400"/>
      <c r="K108" s="400"/>
      <c r="L108" s="401"/>
      <c r="M108" s="392"/>
      <c r="N108" s="393"/>
      <c r="O108" s="393"/>
      <c r="P108" s="393"/>
      <c r="Q108" s="393"/>
      <c r="R108" s="401"/>
      <c r="S108" s="392"/>
      <c r="T108" s="392"/>
    </row>
    <row r="109" spans="1:22" s="5" customFormat="1" ht="24" hidden="1" customHeight="1">
      <c r="A109" s="417" t="s">
        <v>106</v>
      </c>
      <c r="B109" s="451" t="s">
        <v>124</v>
      </c>
      <c r="C109" s="415" t="s">
        <v>115</v>
      </c>
      <c r="D109" s="403">
        <f t="shared" ref="D109:D115" si="10">E109+F109</f>
        <v>2.2000000000000002</v>
      </c>
      <c r="E109" s="403"/>
      <c r="F109" s="403">
        <v>2.2000000000000002</v>
      </c>
      <c r="G109" s="389" t="s">
        <v>25</v>
      </c>
      <c r="H109" s="389" t="s">
        <v>45</v>
      </c>
      <c r="I109" s="390" t="s">
        <v>125</v>
      </c>
      <c r="J109" s="400" t="s">
        <v>58</v>
      </c>
      <c r="K109" s="389" t="s">
        <v>513</v>
      </c>
      <c r="L109" s="525" t="s">
        <v>444</v>
      </c>
      <c r="M109" s="392" t="s">
        <v>413</v>
      </c>
      <c r="N109" s="393" t="s">
        <v>122</v>
      </c>
      <c r="O109" s="393"/>
      <c r="P109" s="393"/>
      <c r="Q109" s="393"/>
      <c r="R109" s="755"/>
      <c r="S109" s="392">
        <v>17</v>
      </c>
      <c r="T109" s="392"/>
      <c r="V109" s="5" t="str">
        <f t="shared" si="6"/>
        <v>2017</v>
      </c>
    </row>
    <row r="110" spans="1:22" s="5" customFormat="1" ht="72.75" hidden="1" customHeight="1">
      <c r="A110" s="417" t="s">
        <v>106</v>
      </c>
      <c r="B110" s="451" t="s">
        <v>824</v>
      </c>
      <c r="C110" s="415" t="s">
        <v>115</v>
      </c>
      <c r="D110" s="403">
        <f t="shared" si="10"/>
        <v>1.5</v>
      </c>
      <c r="E110" s="403"/>
      <c r="F110" s="403">
        <v>1.5</v>
      </c>
      <c r="G110" s="389" t="s">
        <v>25</v>
      </c>
      <c r="H110" s="389" t="s">
        <v>429</v>
      </c>
      <c r="I110" s="390" t="s">
        <v>553</v>
      </c>
      <c r="J110" s="400" t="s">
        <v>58</v>
      </c>
      <c r="K110" s="389" t="s">
        <v>513</v>
      </c>
      <c r="L110" s="525" t="s">
        <v>445</v>
      </c>
      <c r="M110" s="401" t="s">
        <v>134</v>
      </c>
      <c r="N110" s="393" t="s">
        <v>122</v>
      </c>
      <c r="O110" s="393"/>
      <c r="P110" s="393"/>
      <c r="Q110" s="393"/>
      <c r="R110" s="755"/>
      <c r="S110" s="392">
        <v>17</v>
      </c>
      <c r="T110" s="392"/>
      <c r="V110" s="5" t="str">
        <f t="shared" si="6"/>
        <v>2017</v>
      </c>
    </row>
    <row r="111" spans="1:22" s="5" customFormat="1" ht="69" hidden="1" customHeight="1">
      <c r="A111" s="417" t="s">
        <v>106</v>
      </c>
      <c r="B111" s="451" t="s">
        <v>135</v>
      </c>
      <c r="C111" s="415" t="s">
        <v>89</v>
      </c>
      <c r="D111" s="403">
        <f t="shared" si="10"/>
        <v>1.71</v>
      </c>
      <c r="E111" s="403"/>
      <c r="F111" s="403">
        <v>1.71</v>
      </c>
      <c r="G111" s="398" t="s">
        <v>25</v>
      </c>
      <c r="H111" s="389" t="s">
        <v>29</v>
      </c>
      <c r="I111" s="390" t="s">
        <v>136</v>
      </c>
      <c r="J111" s="400" t="s">
        <v>58</v>
      </c>
      <c r="K111" s="393" t="s">
        <v>513</v>
      </c>
      <c r="L111" s="401" t="s">
        <v>137</v>
      </c>
      <c r="M111" s="401" t="s">
        <v>134</v>
      </c>
      <c r="N111" s="393"/>
      <c r="O111" s="393"/>
      <c r="P111" s="393"/>
      <c r="Q111" s="393" t="s">
        <v>122</v>
      </c>
      <c r="R111" s="755"/>
      <c r="S111" s="392">
        <v>17</v>
      </c>
      <c r="T111" s="392"/>
      <c r="V111" s="5" t="str">
        <f t="shared" si="6"/>
        <v>2017</v>
      </c>
    </row>
    <row r="112" spans="1:22" s="5" customFormat="1" ht="73.5" hidden="1" customHeight="1">
      <c r="A112" s="417" t="s">
        <v>106</v>
      </c>
      <c r="B112" s="451" t="s">
        <v>138</v>
      </c>
      <c r="C112" s="415" t="s">
        <v>89</v>
      </c>
      <c r="D112" s="403">
        <f t="shared" si="10"/>
        <v>0.41</v>
      </c>
      <c r="E112" s="403"/>
      <c r="F112" s="403">
        <v>0.41</v>
      </c>
      <c r="G112" s="398" t="s">
        <v>25</v>
      </c>
      <c r="H112" s="389" t="s">
        <v>45</v>
      </c>
      <c r="I112" s="390" t="s">
        <v>825</v>
      </c>
      <c r="J112" s="400" t="s">
        <v>58</v>
      </c>
      <c r="K112" s="389" t="s">
        <v>513</v>
      </c>
      <c r="L112" s="527" t="s">
        <v>522</v>
      </c>
      <c r="M112" s="525" t="s">
        <v>446</v>
      </c>
      <c r="N112" s="393"/>
      <c r="O112" s="393"/>
      <c r="P112" s="393"/>
      <c r="Q112" s="393" t="s">
        <v>122</v>
      </c>
      <c r="R112" s="752" t="s">
        <v>826</v>
      </c>
      <c r="S112" s="392">
        <v>17</v>
      </c>
      <c r="T112" s="392"/>
      <c r="V112" s="5" t="str">
        <f t="shared" si="6"/>
        <v>2017</v>
      </c>
    </row>
    <row r="113" spans="1:22" s="5" customFormat="1" ht="36" hidden="1" customHeight="1">
      <c r="A113" s="417" t="s">
        <v>106</v>
      </c>
      <c r="B113" s="451" t="s">
        <v>139</v>
      </c>
      <c r="C113" s="415" t="s">
        <v>119</v>
      </c>
      <c r="D113" s="403">
        <f>E113+F113</f>
        <v>0.123</v>
      </c>
      <c r="E113" s="403"/>
      <c r="F113" s="403">
        <v>0.123</v>
      </c>
      <c r="G113" s="389" t="s">
        <v>89</v>
      </c>
      <c r="H113" s="389" t="s">
        <v>31</v>
      </c>
      <c r="I113" s="390" t="s">
        <v>126</v>
      </c>
      <c r="J113" s="400" t="s">
        <v>58</v>
      </c>
      <c r="K113" s="393" t="s">
        <v>513</v>
      </c>
      <c r="L113" s="401" t="s">
        <v>540</v>
      </c>
      <c r="M113" s="401" t="s">
        <v>134</v>
      </c>
      <c r="N113" s="393"/>
      <c r="O113" s="393"/>
      <c r="P113" s="393"/>
      <c r="Q113" s="393" t="s">
        <v>122</v>
      </c>
      <c r="R113" s="755"/>
      <c r="S113" s="392">
        <v>17</v>
      </c>
      <c r="T113" s="392"/>
      <c r="U113" s="5" t="s">
        <v>470</v>
      </c>
      <c r="V113" s="5" t="str">
        <f t="shared" si="6"/>
        <v>2017</v>
      </c>
    </row>
    <row r="114" spans="1:22" s="5" customFormat="1" ht="45" hidden="1" customHeight="1">
      <c r="A114" s="417" t="s">
        <v>106</v>
      </c>
      <c r="B114" s="451" t="s">
        <v>502</v>
      </c>
      <c r="C114" s="415" t="s">
        <v>119</v>
      </c>
      <c r="D114" s="403">
        <f t="shared" si="10"/>
        <v>2</v>
      </c>
      <c r="E114" s="403"/>
      <c r="F114" s="403">
        <v>2</v>
      </c>
      <c r="G114" s="389" t="s">
        <v>25</v>
      </c>
      <c r="H114" s="389" t="s">
        <v>29</v>
      </c>
      <c r="I114" s="390" t="s">
        <v>642</v>
      </c>
      <c r="J114" s="400" t="s">
        <v>58</v>
      </c>
      <c r="K114" s="393" t="s">
        <v>513</v>
      </c>
      <c r="L114" s="401" t="s">
        <v>448</v>
      </c>
      <c r="M114" s="401" t="s">
        <v>134</v>
      </c>
      <c r="N114" s="393"/>
      <c r="O114" s="393"/>
      <c r="P114" s="393"/>
      <c r="Q114" s="393" t="s">
        <v>122</v>
      </c>
      <c r="R114" s="755" t="s">
        <v>724</v>
      </c>
      <c r="S114" s="392">
        <v>17</v>
      </c>
      <c r="T114" s="392"/>
      <c r="U114" s="5" t="s">
        <v>470</v>
      </c>
      <c r="V114" s="5" t="str">
        <f t="shared" si="6"/>
        <v>2017</v>
      </c>
    </row>
    <row r="115" spans="1:22" s="5" customFormat="1" ht="60.75" hidden="1" customHeight="1">
      <c r="A115" s="417" t="s">
        <v>106</v>
      </c>
      <c r="B115" s="451" t="s">
        <v>431</v>
      </c>
      <c r="C115" s="415" t="s">
        <v>118</v>
      </c>
      <c r="D115" s="403">
        <f t="shared" si="10"/>
        <v>0.3</v>
      </c>
      <c r="E115" s="403"/>
      <c r="F115" s="403">
        <v>0.3</v>
      </c>
      <c r="G115" s="389" t="s">
        <v>25</v>
      </c>
      <c r="H115" s="389" t="s">
        <v>26</v>
      </c>
      <c r="I115" s="390" t="s">
        <v>140</v>
      </c>
      <c r="J115" s="400" t="s">
        <v>51</v>
      </c>
      <c r="K115" s="389" t="s">
        <v>465</v>
      </c>
      <c r="L115" s="401" t="s">
        <v>441</v>
      </c>
      <c r="M115" s="401" t="s">
        <v>134</v>
      </c>
      <c r="N115" s="393"/>
      <c r="O115" s="393"/>
      <c r="P115" s="393"/>
      <c r="Q115" s="393" t="s">
        <v>122</v>
      </c>
      <c r="R115" s="681" t="s">
        <v>920</v>
      </c>
      <c r="S115" s="392">
        <v>17</v>
      </c>
      <c r="T115" s="392"/>
      <c r="U115" s="5" t="s">
        <v>470</v>
      </c>
      <c r="V115" s="5" t="str">
        <f t="shared" si="6"/>
        <v>2017</v>
      </c>
    </row>
    <row r="116" spans="1:22" s="5" customFormat="1" ht="69" hidden="1" customHeight="1">
      <c r="A116" s="417" t="s">
        <v>106</v>
      </c>
      <c r="B116" s="414" t="s">
        <v>56</v>
      </c>
      <c r="C116" s="529" t="s">
        <v>119</v>
      </c>
      <c r="D116" s="432">
        <v>5.92</v>
      </c>
      <c r="E116" s="530"/>
      <c r="F116" s="397">
        <v>5.92</v>
      </c>
      <c r="G116" s="398" t="s">
        <v>25</v>
      </c>
      <c r="H116" s="519" t="s">
        <v>26</v>
      </c>
      <c r="I116" s="431" t="s">
        <v>57</v>
      </c>
      <c r="J116" s="477" t="s">
        <v>47</v>
      </c>
      <c r="K116" s="393" t="s">
        <v>513</v>
      </c>
      <c r="L116" s="401" t="s">
        <v>522</v>
      </c>
      <c r="M116" s="392" t="s">
        <v>514</v>
      </c>
      <c r="N116" s="393"/>
      <c r="O116" s="393"/>
      <c r="P116" s="393"/>
      <c r="Q116" s="393" t="s">
        <v>122</v>
      </c>
      <c r="R116" s="401"/>
      <c r="S116" s="392">
        <v>17</v>
      </c>
      <c r="T116" s="392"/>
      <c r="U116" s="5" t="s">
        <v>470</v>
      </c>
      <c r="V116" s="5" t="str">
        <f t="shared" si="6"/>
        <v>2017</v>
      </c>
    </row>
    <row r="117" spans="1:22" s="5" customFormat="1" ht="24" hidden="1" customHeight="1">
      <c r="A117" s="385" t="s">
        <v>112</v>
      </c>
      <c r="B117" s="386" t="s">
        <v>109</v>
      </c>
      <c r="C117" s="393"/>
      <c r="D117" s="396"/>
      <c r="E117" s="396"/>
      <c r="F117" s="397"/>
      <c r="G117" s="398"/>
      <c r="H117" s="416"/>
      <c r="I117" s="390"/>
      <c r="J117" s="515"/>
      <c r="K117" s="515"/>
      <c r="L117" s="401"/>
      <c r="M117" s="531"/>
      <c r="N117" s="393"/>
      <c r="O117" s="393"/>
      <c r="P117" s="393"/>
      <c r="Q117" s="393"/>
      <c r="R117" s="401"/>
      <c r="S117" s="392"/>
      <c r="T117" s="392"/>
    </row>
    <row r="118" spans="1:22" s="5" customFormat="1" ht="57" hidden="1" customHeight="1">
      <c r="A118" s="417" t="s">
        <v>106</v>
      </c>
      <c r="B118" s="414" t="s">
        <v>434</v>
      </c>
      <c r="C118" s="532" t="s">
        <v>120</v>
      </c>
      <c r="D118" s="432">
        <f>+E118+F118</f>
        <v>3.4321999999999999</v>
      </c>
      <c r="E118" s="461"/>
      <c r="F118" s="397">
        <v>3.4321999999999999</v>
      </c>
      <c r="G118" s="398" t="s">
        <v>25</v>
      </c>
      <c r="H118" s="519" t="s">
        <v>29</v>
      </c>
      <c r="I118" s="390" t="s">
        <v>54</v>
      </c>
      <c r="J118" s="477" t="s">
        <v>58</v>
      </c>
      <c r="K118" s="393" t="s">
        <v>513</v>
      </c>
      <c r="L118" s="401" t="s">
        <v>442</v>
      </c>
      <c r="M118" s="531" t="s">
        <v>55</v>
      </c>
      <c r="N118" s="393"/>
      <c r="O118" s="393"/>
      <c r="P118" s="393"/>
      <c r="Q118" s="393" t="s">
        <v>122</v>
      </c>
      <c r="R118" s="756"/>
      <c r="S118" s="392">
        <v>16</v>
      </c>
      <c r="T118" s="392"/>
      <c r="U118" s="5" t="s">
        <v>470</v>
      </c>
      <c r="V118" s="5" t="str">
        <f t="shared" si="6"/>
        <v>2016</v>
      </c>
    </row>
    <row r="119" spans="1:22" s="5" customFormat="1" ht="24" hidden="1" customHeight="1">
      <c r="A119" s="404" t="s">
        <v>63</v>
      </c>
      <c r="B119" s="716" t="s">
        <v>225</v>
      </c>
      <c r="C119" s="576"/>
      <c r="D119" s="606"/>
      <c r="E119" s="606"/>
      <c r="F119" s="606"/>
      <c r="G119" s="413"/>
      <c r="H119" s="413"/>
      <c r="I119" s="412"/>
      <c r="J119" s="574"/>
      <c r="K119" s="574"/>
      <c r="L119" s="411"/>
      <c r="M119" s="412"/>
      <c r="N119" s="413"/>
      <c r="O119" s="413"/>
      <c r="P119" s="413"/>
      <c r="Q119" s="413"/>
      <c r="R119" s="411"/>
      <c r="S119" s="392"/>
      <c r="T119" s="392"/>
    </row>
    <row r="120" spans="1:22" s="5" customFormat="1" ht="24" customHeight="1">
      <c r="A120" s="417" t="s">
        <v>106</v>
      </c>
      <c r="B120" s="414" t="s">
        <v>668</v>
      </c>
      <c r="C120" s="532" t="s">
        <v>226</v>
      </c>
      <c r="D120" s="432">
        <f>E120+F120</f>
        <v>0.2</v>
      </c>
      <c r="E120" s="461"/>
      <c r="F120" s="397">
        <v>0.2</v>
      </c>
      <c r="G120" s="398" t="s">
        <v>30</v>
      </c>
      <c r="H120" s="519" t="s">
        <v>26</v>
      </c>
      <c r="I120" s="390" t="s">
        <v>669</v>
      </c>
      <c r="J120" s="477" t="s">
        <v>58</v>
      </c>
      <c r="K120" s="393" t="s">
        <v>513</v>
      </c>
      <c r="L120" s="419" t="s">
        <v>670</v>
      </c>
      <c r="M120" s="531"/>
      <c r="N120" s="393"/>
      <c r="O120" s="393" t="s">
        <v>122</v>
      </c>
      <c r="P120" s="393"/>
      <c r="Q120" s="393"/>
      <c r="R120" s="401"/>
      <c r="S120" s="392">
        <v>20</v>
      </c>
      <c r="T120" s="392"/>
      <c r="U120" s="5" t="s">
        <v>470</v>
      </c>
      <c r="V120" s="5" t="str">
        <f t="shared" si="6"/>
        <v>2020</v>
      </c>
    </row>
    <row r="121" spans="1:22" s="5" customFormat="1" ht="24" hidden="1" customHeight="1">
      <c r="A121" s="404" t="s">
        <v>82</v>
      </c>
      <c r="B121" s="715" t="s">
        <v>64</v>
      </c>
      <c r="C121" s="576"/>
      <c r="D121" s="606"/>
      <c r="E121" s="606"/>
      <c r="F121" s="606"/>
      <c r="G121" s="413"/>
      <c r="H121" s="413"/>
      <c r="I121" s="412"/>
      <c r="J121" s="574"/>
      <c r="K121" s="574"/>
      <c r="L121" s="411"/>
      <c r="M121" s="412"/>
      <c r="N121" s="413"/>
      <c r="O121" s="413"/>
      <c r="P121" s="413"/>
      <c r="Q121" s="413"/>
      <c r="R121" s="411"/>
      <c r="S121" s="392"/>
      <c r="T121" s="392"/>
    </row>
    <row r="122" spans="1:22" s="5" customFormat="1" ht="24" hidden="1" customHeight="1">
      <c r="A122" s="385" t="s">
        <v>112</v>
      </c>
      <c r="B122" s="386" t="s">
        <v>493</v>
      </c>
      <c r="C122" s="538"/>
      <c r="D122" s="396"/>
      <c r="E122" s="396"/>
      <c r="F122" s="396"/>
      <c r="G122" s="393"/>
      <c r="H122" s="393"/>
      <c r="I122" s="392"/>
      <c r="J122" s="477"/>
      <c r="K122" s="477"/>
      <c r="L122" s="401"/>
      <c r="M122" s="392"/>
      <c r="N122" s="393"/>
      <c r="O122" s="393"/>
      <c r="P122" s="393"/>
      <c r="Q122" s="393"/>
      <c r="R122" s="401"/>
      <c r="S122" s="392"/>
      <c r="T122" s="392"/>
    </row>
    <row r="123" spans="1:22" s="5" customFormat="1" ht="33" hidden="1" customHeight="1">
      <c r="A123" s="417" t="s">
        <v>106</v>
      </c>
      <c r="B123" s="539" t="s">
        <v>400</v>
      </c>
      <c r="C123" s="393" t="s">
        <v>30</v>
      </c>
      <c r="D123" s="396">
        <f>E123+F123</f>
        <v>0.109</v>
      </c>
      <c r="E123" s="396"/>
      <c r="F123" s="396">
        <v>0.109</v>
      </c>
      <c r="G123" s="393" t="s">
        <v>120</v>
      </c>
      <c r="H123" s="393" t="s">
        <v>27</v>
      </c>
      <c r="I123" s="392" t="s">
        <v>131</v>
      </c>
      <c r="J123" s="477" t="s">
        <v>58</v>
      </c>
      <c r="K123" s="393" t="s">
        <v>513</v>
      </c>
      <c r="L123" s="540" t="s">
        <v>401</v>
      </c>
      <c r="M123" s="392" t="s">
        <v>132</v>
      </c>
      <c r="N123" s="393"/>
      <c r="O123" s="393"/>
      <c r="P123" s="393" t="s">
        <v>122</v>
      </c>
      <c r="Q123" s="393"/>
      <c r="R123" s="401"/>
      <c r="S123" s="392">
        <v>18</v>
      </c>
      <c r="T123" s="392"/>
      <c r="V123" s="5" t="str">
        <f t="shared" si="6"/>
        <v>2018</v>
      </c>
    </row>
    <row r="124" spans="1:22" s="5" customFormat="1" ht="33.950000000000003" hidden="1" customHeight="1">
      <c r="A124" s="385" t="s">
        <v>112</v>
      </c>
      <c r="B124" s="386" t="s">
        <v>109</v>
      </c>
      <c r="C124" s="541"/>
      <c r="D124" s="513"/>
      <c r="E124" s="513"/>
      <c r="F124" s="397"/>
      <c r="G124" s="398"/>
      <c r="H124" s="519"/>
      <c r="I124" s="390"/>
      <c r="J124" s="515"/>
      <c r="K124" s="515"/>
      <c r="L124" s="401"/>
      <c r="M124" s="402"/>
      <c r="N124" s="393"/>
      <c r="O124" s="393"/>
      <c r="P124" s="393"/>
      <c r="Q124" s="393"/>
      <c r="R124" s="401"/>
      <c r="S124" s="392"/>
      <c r="T124" s="392"/>
    </row>
    <row r="125" spans="1:22" s="5" customFormat="1" ht="69.95" hidden="1" customHeight="1">
      <c r="A125" s="417" t="s">
        <v>106</v>
      </c>
      <c r="B125" s="490" t="s">
        <v>435</v>
      </c>
      <c r="C125" s="516" t="s">
        <v>30</v>
      </c>
      <c r="D125" s="396">
        <f>+E125+F125</f>
        <v>4.0004</v>
      </c>
      <c r="E125" s="396"/>
      <c r="F125" s="397">
        <v>4.0004</v>
      </c>
      <c r="G125" s="398" t="s">
        <v>25</v>
      </c>
      <c r="H125" s="519" t="s">
        <v>29</v>
      </c>
      <c r="I125" s="390" t="s">
        <v>65</v>
      </c>
      <c r="J125" s="477" t="s">
        <v>47</v>
      </c>
      <c r="K125" s="393" t="s">
        <v>513</v>
      </c>
      <c r="L125" s="392" t="s">
        <v>520</v>
      </c>
      <c r="M125" s="531" t="s">
        <v>66</v>
      </c>
      <c r="N125" s="393"/>
      <c r="O125" s="393"/>
      <c r="P125" s="393"/>
      <c r="Q125" s="393" t="s">
        <v>122</v>
      </c>
      <c r="R125" s="756"/>
      <c r="S125" s="392">
        <v>16</v>
      </c>
      <c r="T125" s="392"/>
      <c r="U125" s="5" t="s">
        <v>470</v>
      </c>
      <c r="V125" s="5" t="str">
        <f t="shared" si="6"/>
        <v>2016</v>
      </c>
    </row>
    <row r="126" spans="1:22" s="5" customFormat="1" ht="69.95" hidden="1" customHeight="1">
      <c r="A126" s="417" t="s">
        <v>106</v>
      </c>
      <c r="B126" s="490" t="s">
        <v>67</v>
      </c>
      <c r="C126" s="516" t="s">
        <v>30</v>
      </c>
      <c r="D126" s="396">
        <f t="shared" ref="D126:D138" si="11">+E126+F126</f>
        <v>0.50039999999999996</v>
      </c>
      <c r="E126" s="396"/>
      <c r="F126" s="397">
        <v>0.50039999999999996</v>
      </c>
      <c r="G126" s="398" t="s">
        <v>25</v>
      </c>
      <c r="H126" s="519" t="s">
        <v>29</v>
      </c>
      <c r="I126" s="390" t="s">
        <v>65</v>
      </c>
      <c r="J126" s="477" t="s">
        <v>47</v>
      </c>
      <c r="K126" s="542" t="s">
        <v>531</v>
      </c>
      <c r="L126" s="392" t="s">
        <v>551</v>
      </c>
      <c r="M126" s="531" t="s">
        <v>66</v>
      </c>
      <c r="N126" s="393"/>
      <c r="O126" s="393"/>
      <c r="P126" s="393"/>
      <c r="Q126" s="393" t="s">
        <v>122</v>
      </c>
      <c r="R126" s="756"/>
      <c r="S126" s="392">
        <v>16</v>
      </c>
      <c r="T126" s="392"/>
      <c r="U126" s="5" t="s">
        <v>470</v>
      </c>
      <c r="V126" s="5" t="str">
        <f t="shared" si="6"/>
        <v>2016</v>
      </c>
    </row>
    <row r="127" spans="1:22" s="5" customFormat="1" ht="69.95" hidden="1" customHeight="1">
      <c r="A127" s="417" t="s">
        <v>106</v>
      </c>
      <c r="B127" s="490" t="s">
        <v>145</v>
      </c>
      <c r="C127" s="516" t="s">
        <v>30</v>
      </c>
      <c r="D127" s="396">
        <f t="shared" si="11"/>
        <v>0.20810000000000001</v>
      </c>
      <c r="E127" s="396"/>
      <c r="F127" s="396">
        <v>0.20810000000000001</v>
      </c>
      <c r="G127" s="398" t="s">
        <v>25</v>
      </c>
      <c r="H127" s="519" t="s">
        <v>29</v>
      </c>
      <c r="I127" s="390" t="s">
        <v>65</v>
      </c>
      <c r="J127" s="477" t="s">
        <v>68</v>
      </c>
      <c r="K127" s="542" t="s">
        <v>532</v>
      </c>
      <c r="L127" s="392" t="s">
        <v>551</v>
      </c>
      <c r="M127" s="531" t="s">
        <v>66</v>
      </c>
      <c r="N127" s="393"/>
      <c r="O127" s="393"/>
      <c r="P127" s="393"/>
      <c r="Q127" s="393" t="s">
        <v>122</v>
      </c>
      <c r="R127" s="756"/>
      <c r="S127" s="392">
        <v>16</v>
      </c>
      <c r="T127" s="392"/>
      <c r="U127" s="5" t="s">
        <v>470</v>
      </c>
      <c r="V127" s="5" t="str">
        <f t="shared" si="6"/>
        <v>2016</v>
      </c>
    </row>
    <row r="128" spans="1:22" s="5" customFormat="1" ht="69.95" hidden="1" customHeight="1">
      <c r="A128" s="417" t="s">
        <v>106</v>
      </c>
      <c r="B128" s="490" t="s">
        <v>69</v>
      </c>
      <c r="C128" s="516" t="s">
        <v>30</v>
      </c>
      <c r="D128" s="396">
        <f t="shared" si="11"/>
        <v>0.27350000000000002</v>
      </c>
      <c r="E128" s="396"/>
      <c r="F128" s="397">
        <v>0.27350000000000002</v>
      </c>
      <c r="G128" s="398" t="s">
        <v>25</v>
      </c>
      <c r="H128" s="519" t="s">
        <v>29</v>
      </c>
      <c r="I128" s="390" t="s">
        <v>70</v>
      </c>
      <c r="J128" s="477" t="s">
        <v>47</v>
      </c>
      <c r="K128" s="542" t="s">
        <v>533</v>
      </c>
      <c r="L128" s="392" t="s">
        <v>551</v>
      </c>
      <c r="M128" s="531" t="s">
        <v>66</v>
      </c>
      <c r="N128" s="393"/>
      <c r="O128" s="393"/>
      <c r="P128" s="393"/>
      <c r="Q128" s="393" t="s">
        <v>122</v>
      </c>
      <c r="R128" s="756"/>
      <c r="S128" s="392">
        <v>16</v>
      </c>
      <c r="T128" s="392"/>
      <c r="U128" s="5" t="s">
        <v>470</v>
      </c>
      <c r="V128" s="5" t="str">
        <f t="shared" si="6"/>
        <v>2016</v>
      </c>
    </row>
    <row r="129" spans="1:22" s="5" customFormat="1" ht="69.95" hidden="1" customHeight="1">
      <c r="A129" s="417" t="s">
        <v>106</v>
      </c>
      <c r="B129" s="490" t="s">
        <v>71</v>
      </c>
      <c r="C129" s="516" t="s">
        <v>30</v>
      </c>
      <c r="D129" s="396">
        <f t="shared" si="11"/>
        <v>0.35270000000000001</v>
      </c>
      <c r="E129" s="396"/>
      <c r="F129" s="397">
        <v>0.35270000000000001</v>
      </c>
      <c r="G129" s="398" t="s">
        <v>25</v>
      </c>
      <c r="H129" s="519" t="s">
        <v>29</v>
      </c>
      <c r="I129" s="390" t="s">
        <v>72</v>
      </c>
      <c r="J129" s="477" t="s">
        <v>47</v>
      </c>
      <c r="K129" s="542" t="s">
        <v>534</v>
      </c>
      <c r="L129" s="392" t="s">
        <v>551</v>
      </c>
      <c r="M129" s="531" t="s">
        <v>66</v>
      </c>
      <c r="N129" s="393"/>
      <c r="O129" s="393"/>
      <c r="P129" s="393"/>
      <c r="Q129" s="393" t="s">
        <v>122</v>
      </c>
      <c r="R129" s="756"/>
      <c r="S129" s="392">
        <v>16</v>
      </c>
      <c r="T129" s="392"/>
      <c r="U129" s="5" t="s">
        <v>470</v>
      </c>
      <c r="V129" s="5" t="str">
        <f t="shared" si="6"/>
        <v>2016</v>
      </c>
    </row>
    <row r="130" spans="1:22" s="5" customFormat="1" ht="69.95" hidden="1" customHeight="1">
      <c r="A130" s="417" t="s">
        <v>106</v>
      </c>
      <c r="B130" s="490" t="s">
        <v>73</v>
      </c>
      <c r="C130" s="516" t="s">
        <v>30</v>
      </c>
      <c r="D130" s="396">
        <f t="shared" si="11"/>
        <v>0.20810000000000001</v>
      </c>
      <c r="E130" s="396"/>
      <c r="F130" s="397">
        <v>0.20810000000000001</v>
      </c>
      <c r="G130" s="398" t="s">
        <v>25</v>
      </c>
      <c r="H130" s="519" t="s">
        <v>29</v>
      </c>
      <c r="I130" s="390" t="s">
        <v>65</v>
      </c>
      <c r="J130" s="477" t="s">
        <v>47</v>
      </c>
      <c r="K130" s="542" t="s">
        <v>535</v>
      </c>
      <c r="L130" s="392" t="s">
        <v>551</v>
      </c>
      <c r="M130" s="531" t="s">
        <v>66</v>
      </c>
      <c r="N130" s="393"/>
      <c r="O130" s="393"/>
      <c r="P130" s="393"/>
      <c r="Q130" s="393" t="s">
        <v>122</v>
      </c>
      <c r="R130" s="756"/>
      <c r="S130" s="392">
        <v>16</v>
      </c>
      <c r="T130" s="392"/>
      <c r="U130" s="5" t="s">
        <v>470</v>
      </c>
      <c r="V130" s="5" t="str">
        <f t="shared" si="6"/>
        <v>2016</v>
      </c>
    </row>
    <row r="131" spans="1:22" s="5" customFormat="1" ht="69.95" hidden="1" customHeight="1">
      <c r="A131" s="417" t="s">
        <v>106</v>
      </c>
      <c r="B131" s="490" t="s">
        <v>74</v>
      </c>
      <c r="C131" s="516" t="s">
        <v>30</v>
      </c>
      <c r="D131" s="396">
        <f t="shared" si="11"/>
        <v>0.20810000000000001</v>
      </c>
      <c r="E131" s="396"/>
      <c r="F131" s="397">
        <v>0.20810000000000001</v>
      </c>
      <c r="G131" s="398" t="s">
        <v>25</v>
      </c>
      <c r="H131" s="519" t="s">
        <v>29</v>
      </c>
      <c r="I131" s="390" t="s">
        <v>65</v>
      </c>
      <c r="J131" s="477" t="s">
        <v>47</v>
      </c>
      <c r="K131" s="542" t="s">
        <v>536</v>
      </c>
      <c r="L131" s="392" t="s">
        <v>551</v>
      </c>
      <c r="M131" s="531" t="s">
        <v>66</v>
      </c>
      <c r="N131" s="393"/>
      <c r="O131" s="393"/>
      <c r="P131" s="393"/>
      <c r="Q131" s="393" t="s">
        <v>122</v>
      </c>
      <c r="R131" s="756"/>
      <c r="S131" s="392">
        <v>16</v>
      </c>
      <c r="T131" s="392"/>
      <c r="U131" s="5" t="s">
        <v>470</v>
      </c>
      <c r="V131" s="5" t="str">
        <f t="shared" si="6"/>
        <v>2016</v>
      </c>
    </row>
    <row r="132" spans="1:22" s="5" customFormat="1" ht="69.95" hidden="1" customHeight="1">
      <c r="A132" s="417" t="s">
        <v>106</v>
      </c>
      <c r="B132" s="490" t="s">
        <v>75</v>
      </c>
      <c r="C132" s="516" t="s">
        <v>30</v>
      </c>
      <c r="D132" s="396">
        <f t="shared" si="11"/>
        <v>0.20810000000000001</v>
      </c>
      <c r="E132" s="396"/>
      <c r="F132" s="397">
        <v>0.20810000000000001</v>
      </c>
      <c r="G132" s="398" t="s">
        <v>25</v>
      </c>
      <c r="H132" s="519" t="s">
        <v>29</v>
      </c>
      <c r="I132" s="390" t="s">
        <v>65</v>
      </c>
      <c r="J132" s="477" t="s">
        <v>47</v>
      </c>
      <c r="K132" s="542" t="s">
        <v>537</v>
      </c>
      <c r="L132" s="392" t="s">
        <v>551</v>
      </c>
      <c r="M132" s="531" t="s">
        <v>66</v>
      </c>
      <c r="N132" s="393"/>
      <c r="O132" s="393"/>
      <c r="P132" s="393"/>
      <c r="Q132" s="393" t="s">
        <v>122</v>
      </c>
      <c r="R132" s="756"/>
      <c r="S132" s="392">
        <v>16</v>
      </c>
      <c r="T132" s="392"/>
      <c r="U132" s="5" t="s">
        <v>470</v>
      </c>
      <c r="V132" s="5" t="str">
        <f t="shared" si="6"/>
        <v>2016</v>
      </c>
    </row>
    <row r="133" spans="1:22" s="5" customFormat="1" ht="69.95" hidden="1" customHeight="1">
      <c r="A133" s="417" t="s">
        <v>106</v>
      </c>
      <c r="B133" s="490" t="s">
        <v>76</v>
      </c>
      <c r="C133" s="516" t="s">
        <v>30</v>
      </c>
      <c r="D133" s="396">
        <f t="shared" si="11"/>
        <v>0.20810000000000001</v>
      </c>
      <c r="E133" s="396"/>
      <c r="F133" s="397">
        <v>0.20810000000000001</v>
      </c>
      <c r="G133" s="398" t="s">
        <v>25</v>
      </c>
      <c r="H133" s="519" t="s">
        <v>29</v>
      </c>
      <c r="I133" s="390" t="s">
        <v>65</v>
      </c>
      <c r="J133" s="477" t="s">
        <v>47</v>
      </c>
      <c r="K133" s="393" t="s">
        <v>513</v>
      </c>
      <c r="L133" s="392" t="s">
        <v>551</v>
      </c>
      <c r="M133" s="531" t="s">
        <v>66</v>
      </c>
      <c r="N133" s="393"/>
      <c r="O133" s="393"/>
      <c r="P133" s="393"/>
      <c r="Q133" s="393" t="s">
        <v>122</v>
      </c>
      <c r="R133" s="756"/>
      <c r="S133" s="392">
        <v>16</v>
      </c>
      <c r="T133" s="392"/>
      <c r="U133" s="5" t="s">
        <v>470</v>
      </c>
      <c r="V133" s="5" t="str">
        <f t="shared" si="6"/>
        <v>2016</v>
      </c>
    </row>
    <row r="134" spans="1:22" s="5" customFormat="1" ht="69.95" hidden="1" customHeight="1">
      <c r="A134" s="417" t="s">
        <v>106</v>
      </c>
      <c r="B134" s="490" t="s">
        <v>77</v>
      </c>
      <c r="C134" s="516" t="s">
        <v>30</v>
      </c>
      <c r="D134" s="396">
        <f t="shared" si="11"/>
        <v>0.20810000000000001</v>
      </c>
      <c r="E134" s="396"/>
      <c r="F134" s="397">
        <v>0.20810000000000001</v>
      </c>
      <c r="G134" s="398" t="s">
        <v>25</v>
      </c>
      <c r="H134" s="519" t="s">
        <v>29</v>
      </c>
      <c r="I134" s="390" t="s">
        <v>65</v>
      </c>
      <c r="J134" s="477" t="s">
        <v>47</v>
      </c>
      <c r="K134" s="542" t="s">
        <v>538</v>
      </c>
      <c r="L134" s="392" t="s">
        <v>551</v>
      </c>
      <c r="M134" s="531" t="s">
        <v>66</v>
      </c>
      <c r="N134" s="393"/>
      <c r="O134" s="393"/>
      <c r="P134" s="393"/>
      <c r="Q134" s="393" t="s">
        <v>122</v>
      </c>
      <c r="R134" s="756"/>
      <c r="S134" s="392">
        <v>16</v>
      </c>
      <c r="T134" s="392"/>
      <c r="U134" s="5" t="s">
        <v>470</v>
      </c>
      <c r="V134" s="5" t="str">
        <f t="shared" si="6"/>
        <v>2016</v>
      </c>
    </row>
    <row r="135" spans="1:22" s="5" customFormat="1" ht="69.95" hidden="1" customHeight="1">
      <c r="A135" s="417" t="s">
        <v>106</v>
      </c>
      <c r="B135" s="490" t="s">
        <v>78</v>
      </c>
      <c r="C135" s="516" t="s">
        <v>30</v>
      </c>
      <c r="D135" s="396">
        <f t="shared" si="11"/>
        <v>0.20810000000000001</v>
      </c>
      <c r="E135" s="396"/>
      <c r="F135" s="397">
        <v>0.20810000000000001</v>
      </c>
      <c r="G135" s="398" t="s">
        <v>25</v>
      </c>
      <c r="H135" s="519" t="s">
        <v>29</v>
      </c>
      <c r="I135" s="390" t="s">
        <v>65</v>
      </c>
      <c r="J135" s="477" t="s">
        <v>47</v>
      </c>
      <c r="K135" s="542" t="s">
        <v>539</v>
      </c>
      <c r="L135" s="392" t="s">
        <v>551</v>
      </c>
      <c r="M135" s="531" t="s">
        <v>66</v>
      </c>
      <c r="N135" s="393"/>
      <c r="O135" s="393"/>
      <c r="P135" s="393"/>
      <c r="Q135" s="393" t="s">
        <v>122</v>
      </c>
      <c r="R135" s="756"/>
      <c r="S135" s="392">
        <v>16</v>
      </c>
      <c r="T135" s="392"/>
      <c r="U135" s="5" t="s">
        <v>470</v>
      </c>
      <c r="V135" s="5" t="str">
        <f t="shared" si="6"/>
        <v>2016</v>
      </c>
    </row>
    <row r="136" spans="1:22" s="5" customFormat="1" ht="69.95" hidden="1" customHeight="1">
      <c r="A136" s="417" t="s">
        <v>106</v>
      </c>
      <c r="B136" s="490" t="s">
        <v>79</v>
      </c>
      <c r="C136" s="516" t="s">
        <v>30</v>
      </c>
      <c r="D136" s="396">
        <f t="shared" si="11"/>
        <v>0.41620000000000001</v>
      </c>
      <c r="E136" s="396"/>
      <c r="F136" s="397">
        <v>0.41620000000000001</v>
      </c>
      <c r="G136" s="398" t="s">
        <v>25</v>
      </c>
      <c r="H136" s="519" t="s">
        <v>29</v>
      </c>
      <c r="I136" s="390" t="s">
        <v>65</v>
      </c>
      <c r="J136" s="477" t="s">
        <v>47</v>
      </c>
      <c r="K136" s="393" t="s">
        <v>513</v>
      </c>
      <c r="L136" s="392" t="s">
        <v>551</v>
      </c>
      <c r="M136" s="531" t="s">
        <v>66</v>
      </c>
      <c r="N136" s="393"/>
      <c r="O136" s="393"/>
      <c r="P136" s="393"/>
      <c r="Q136" s="393" t="s">
        <v>122</v>
      </c>
      <c r="R136" s="756"/>
      <c r="S136" s="392">
        <v>16</v>
      </c>
      <c r="T136" s="392"/>
      <c r="U136" s="5" t="s">
        <v>470</v>
      </c>
      <c r="V136" s="5" t="str">
        <f t="shared" si="6"/>
        <v>2016</v>
      </c>
    </row>
    <row r="137" spans="1:22" s="5" customFormat="1" ht="69.95" hidden="1" customHeight="1">
      <c r="A137" s="417" t="s">
        <v>106</v>
      </c>
      <c r="B137" s="490" t="s">
        <v>80</v>
      </c>
      <c r="C137" s="516" t="s">
        <v>30</v>
      </c>
      <c r="D137" s="396">
        <f t="shared" si="11"/>
        <v>0.2172</v>
      </c>
      <c r="E137" s="396"/>
      <c r="F137" s="397">
        <v>0.2172</v>
      </c>
      <c r="G137" s="398" t="s">
        <v>25</v>
      </c>
      <c r="H137" s="519" t="s">
        <v>29</v>
      </c>
      <c r="I137" s="390" t="s">
        <v>65</v>
      </c>
      <c r="J137" s="477" t="s">
        <v>47</v>
      </c>
      <c r="K137" s="393" t="s">
        <v>513</v>
      </c>
      <c r="L137" s="392" t="s">
        <v>551</v>
      </c>
      <c r="M137" s="531" t="s">
        <v>66</v>
      </c>
      <c r="N137" s="393"/>
      <c r="O137" s="393"/>
      <c r="P137" s="393"/>
      <c r="Q137" s="393" t="s">
        <v>122</v>
      </c>
      <c r="R137" s="756"/>
      <c r="S137" s="392">
        <v>16</v>
      </c>
      <c r="T137" s="392"/>
      <c r="U137" s="5" t="s">
        <v>470</v>
      </c>
      <c r="V137" s="5" t="str">
        <f t="shared" si="6"/>
        <v>2016</v>
      </c>
    </row>
    <row r="138" spans="1:22" s="5" customFormat="1" ht="69.95" hidden="1" customHeight="1">
      <c r="A138" s="417" t="s">
        <v>106</v>
      </c>
      <c r="B138" s="490" t="s">
        <v>81</v>
      </c>
      <c r="C138" s="516" t="s">
        <v>30</v>
      </c>
      <c r="D138" s="396">
        <f t="shared" si="11"/>
        <v>0.60929999999999995</v>
      </c>
      <c r="E138" s="396"/>
      <c r="F138" s="397">
        <v>0.60929999999999995</v>
      </c>
      <c r="G138" s="398" t="s">
        <v>25</v>
      </c>
      <c r="H138" s="519" t="s">
        <v>29</v>
      </c>
      <c r="I138" s="390" t="s">
        <v>54</v>
      </c>
      <c r="J138" s="477" t="s">
        <v>47</v>
      </c>
      <c r="K138" s="393" t="s">
        <v>513</v>
      </c>
      <c r="L138" s="392" t="s">
        <v>551</v>
      </c>
      <c r="M138" s="531" t="s">
        <v>55</v>
      </c>
      <c r="N138" s="393"/>
      <c r="O138" s="393"/>
      <c r="P138" s="393"/>
      <c r="Q138" s="393" t="s">
        <v>122</v>
      </c>
      <c r="R138" s="756"/>
      <c r="S138" s="392">
        <v>16</v>
      </c>
      <c r="T138" s="392"/>
      <c r="U138" s="5" t="s">
        <v>470</v>
      </c>
      <c r="V138" s="5" t="str">
        <f t="shared" ref="V138:V201" si="12">CONCATENATE("20",S138)</f>
        <v>2016</v>
      </c>
    </row>
    <row r="139" spans="1:22" s="5" customFormat="1" ht="27.75" hidden="1" customHeight="1">
      <c r="A139" s="404" t="s">
        <v>90</v>
      </c>
      <c r="B139" s="715" t="s">
        <v>83</v>
      </c>
      <c r="C139" s="576"/>
      <c r="D139" s="606"/>
      <c r="E139" s="606"/>
      <c r="F139" s="606"/>
      <c r="G139" s="413"/>
      <c r="H139" s="413"/>
      <c r="I139" s="412"/>
      <c r="J139" s="574"/>
      <c r="K139" s="574"/>
      <c r="L139" s="411"/>
      <c r="M139" s="412"/>
      <c r="N139" s="413"/>
      <c r="O139" s="413"/>
      <c r="P139" s="413"/>
      <c r="Q139" s="413"/>
      <c r="R139" s="411"/>
      <c r="S139" s="392"/>
      <c r="T139" s="392"/>
    </row>
    <row r="140" spans="1:22" s="5" customFormat="1" ht="35.25" hidden="1" customHeight="1">
      <c r="A140" s="385" t="s">
        <v>112</v>
      </c>
      <c r="B140" s="386" t="s">
        <v>111</v>
      </c>
      <c r="C140" s="538"/>
      <c r="D140" s="396"/>
      <c r="E140" s="396"/>
      <c r="F140" s="396"/>
      <c r="G140" s="393"/>
      <c r="H140" s="393"/>
      <c r="I140" s="392"/>
      <c r="J140" s="477"/>
      <c r="K140" s="477"/>
      <c r="L140" s="401"/>
      <c r="M140" s="392"/>
      <c r="N140" s="393"/>
      <c r="O140" s="393"/>
      <c r="P140" s="393"/>
      <c r="Q140" s="393"/>
      <c r="R140" s="401"/>
      <c r="S140" s="392"/>
      <c r="T140" s="392"/>
    </row>
    <row r="141" spans="1:22" s="5" customFormat="1" ht="45" hidden="1" customHeight="1">
      <c r="A141" s="417" t="s">
        <v>106</v>
      </c>
      <c r="B141" s="551" t="s">
        <v>87</v>
      </c>
      <c r="C141" s="393" t="s">
        <v>116</v>
      </c>
      <c r="D141" s="396">
        <v>0.3</v>
      </c>
      <c r="E141" s="396"/>
      <c r="F141" s="397">
        <v>0.3</v>
      </c>
      <c r="G141" s="398" t="s">
        <v>25</v>
      </c>
      <c r="H141" s="416" t="s">
        <v>29</v>
      </c>
      <c r="I141" s="399" t="s">
        <v>88</v>
      </c>
      <c r="J141" s="477"/>
      <c r="K141" s="393" t="s">
        <v>513</v>
      </c>
      <c r="L141" s="401" t="s">
        <v>398</v>
      </c>
      <c r="M141" s="392" t="s">
        <v>59</v>
      </c>
      <c r="N141" s="393"/>
      <c r="O141" s="393"/>
      <c r="P141" s="393"/>
      <c r="Q141" s="393" t="s">
        <v>122</v>
      </c>
      <c r="R141" s="756"/>
      <c r="S141" s="392">
        <v>17</v>
      </c>
      <c r="T141" s="392"/>
      <c r="V141" s="5" t="str">
        <f t="shared" si="12"/>
        <v>2017</v>
      </c>
    </row>
    <row r="142" spans="1:22" s="5" customFormat="1" ht="52.5" hidden="1" customHeight="1">
      <c r="A142" s="417" t="s">
        <v>106</v>
      </c>
      <c r="B142" s="551" t="s">
        <v>84</v>
      </c>
      <c r="C142" s="393" t="s">
        <v>116</v>
      </c>
      <c r="D142" s="396">
        <f>+E142+F142</f>
        <v>5.1999999999999998E-2</v>
      </c>
      <c r="E142" s="396"/>
      <c r="F142" s="397">
        <v>5.1999999999999998E-2</v>
      </c>
      <c r="G142" s="398" t="s">
        <v>25</v>
      </c>
      <c r="H142" s="416" t="s">
        <v>29</v>
      </c>
      <c r="I142" s="399" t="s">
        <v>85</v>
      </c>
      <c r="J142" s="477"/>
      <c r="K142" s="393" t="s">
        <v>513</v>
      </c>
      <c r="L142" s="401" t="s">
        <v>451</v>
      </c>
      <c r="M142" s="392" t="s">
        <v>86</v>
      </c>
      <c r="N142" s="393"/>
      <c r="O142" s="393"/>
      <c r="P142" s="393"/>
      <c r="Q142" s="393" t="s">
        <v>122</v>
      </c>
      <c r="R142" s="756"/>
      <c r="S142" s="392">
        <v>17</v>
      </c>
      <c r="T142" s="392"/>
      <c r="V142" s="5" t="str">
        <f t="shared" si="12"/>
        <v>2017</v>
      </c>
    </row>
    <row r="143" spans="1:22" s="5" customFormat="1" ht="45.75" hidden="1" customHeight="1">
      <c r="A143" s="404" t="s">
        <v>552</v>
      </c>
      <c r="B143" s="711" t="s">
        <v>91</v>
      </c>
      <c r="C143" s="576"/>
      <c r="D143" s="606"/>
      <c r="E143" s="606"/>
      <c r="F143" s="628"/>
      <c r="G143" s="712"/>
      <c r="H143" s="713"/>
      <c r="I143" s="714"/>
      <c r="J143" s="574"/>
      <c r="K143" s="574"/>
      <c r="L143" s="411"/>
      <c r="M143" s="412"/>
      <c r="N143" s="413"/>
      <c r="O143" s="413"/>
      <c r="P143" s="413"/>
      <c r="Q143" s="413"/>
      <c r="R143" s="411"/>
      <c r="S143" s="392"/>
      <c r="T143" s="392"/>
    </row>
    <row r="144" spans="1:22" s="5" customFormat="1" ht="24" hidden="1" customHeight="1">
      <c r="A144" s="385" t="s">
        <v>112</v>
      </c>
      <c r="B144" s="386" t="s">
        <v>493</v>
      </c>
      <c r="C144" s="393"/>
      <c r="D144" s="432"/>
      <c r="E144" s="396"/>
      <c r="F144" s="397"/>
      <c r="G144" s="398"/>
      <c r="H144" s="416"/>
      <c r="I144" s="418"/>
      <c r="J144" s="477"/>
      <c r="K144" s="477"/>
      <c r="L144" s="401"/>
      <c r="M144" s="392"/>
      <c r="N144" s="393"/>
      <c r="O144" s="393"/>
      <c r="P144" s="393"/>
      <c r="Q144" s="393"/>
      <c r="R144" s="401"/>
      <c r="S144" s="392"/>
      <c r="T144" s="392">
        <v>161</v>
      </c>
    </row>
    <row r="145" spans="1:22" s="5" customFormat="1" ht="24" hidden="1" customHeight="1">
      <c r="A145" s="417" t="s">
        <v>106</v>
      </c>
      <c r="B145" s="490" t="s">
        <v>428</v>
      </c>
      <c r="C145" s="393" t="s">
        <v>93</v>
      </c>
      <c r="D145" s="432">
        <f>F145+E145</f>
        <v>3</v>
      </c>
      <c r="E145" s="396"/>
      <c r="F145" s="397">
        <v>3</v>
      </c>
      <c r="G145" s="398" t="s">
        <v>25</v>
      </c>
      <c r="H145" s="416" t="s">
        <v>26</v>
      </c>
      <c r="I145" s="418" t="s">
        <v>541</v>
      </c>
      <c r="J145" s="477" t="s">
        <v>58</v>
      </c>
      <c r="K145" s="393" t="s">
        <v>513</v>
      </c>
      <c r="L145" s="392" t="s">
        <v>523</v>
      </c>
      <c r="M145" s="392"/>
      <c r="N145" s="393" t="s">
        <v>122</v>
      </c>
      <c r="O145" s="393"/>
      <c r="P145" s="393"/>
      <c r="Q145" s="393"/>
      <c r="R145" s="401" t="s">
        <v>828</v>
      </c>
      <c r="S145" s="392">
        <v>18</v>
      </c>
      <c r="T145" s="392"/>
      <c r="V145" s="5" t="str">
        <f t="shared" si="12"/>
        <v>2018</v>
      </c>
    </row>
    <row r="146" spans="1:22" s="5" customFormat="1" ht="24" hidden="1" customHeight="1">
      <c r="A146" s="385" t="s">
        <v>112</v>
      </c>
      <c r="B146" s="386" t="s">
        <v>111</v>
      </c>
      <c r="C146" s="393"/>
      <c r="D146" s="396"/>
      <c r="E146" s="396"/>
      <c r="F146" s="396"/>
      <c r="G146" s="401"/>
      <c r="H146" s="393"/>
      <c r="I146" s="392"/>
      <c r="J146" s="393"/>
      <c r="K146" s="393"/>
      <c r="L146" s="401"/>
      <c r="M146" s="392"/>
      <c r="N146" s="393"/>
      <c r="O146" s="393"/>
      <c r="P146" s="393"/>
      <c r="Q146" s="393"/>
      <c r="R146" s="401"/>
      <c r="S146" s="392"/>
      <c r="T146" s="392"/>
    </row>
    <row r="147" spans="1:22" s="5" customFormat="1" ht="51" hidden="1" customHeight="1">
      <c r="A147" s="417" t="s">
        <v>106</v>
      </c>
      <c r="B147" s="490" t="s">
        <v>92</v>
      </c>
      <c r="C147" s="393" t="s">
        <v>93</v>
      </c>
      <c r="D147" s="432">
        <v>1.5</v>
      </c>
      <c r="E147" s="396"/>
      <c r="F147" s="397">
        <v>1.5</v>
      </c>
      <c r="G147" s="398" t="s">
        <v>25</v>
      </c>
      <c r="H147" s="416" t="s">
        <v>45</v>
      </c>
      <c r="I147" s="418" t="s">
        <v>415</v>
      </c>
      <c r="J147" s="477"/>
      <c r="K147" s="389"/>
      <c r="L147" s="401" t="s">
        <v>398</v>
      </c>
      <c r="M147" s="392" t="s">
        <v>94</v>
      </c>
      <c r="N147" s="393"/>
      <c r="O147" s="393"/>
      <c r="P147" s="393"/>
      <c r="Q147" s="393" t="s">
        <v>122</v>
      </c>
      <c r="R147" s="401" t="s">
        <v>1126</v>
      </c>
      <c r="S147" s="392">
        <v>17</v>
      </c>
      <c r="T147" s="392"/>
      <c r="U147" s="5" t="s">
        <v>470</v>
      </c>
      <c r="V147" s="5" t="str">
        <f t="shared" si="12"/>
        <v>2017</v>
      </c>
    </row>
    <row r="148" spans="1:22" s="5" customFormat="1" ht="24" hidden="1" customHeight="1">
      <c r="A148" s="404" t="s">
        <v>646</v>
      </c>
      <c r="B148" s="575" t="s">
        <v>416</v>
      </c>
      <c r="C148" s="576"/>
      <c r="D148" s="577"/>
      <c r="E148" s="578"/>
      <c r="F148" s="579"/>
      <c r="G148" s="580"/>
      <c r="H148" s="581"/>
      <c r="I148" s="582"/>
      <c r="J148" s="583"/>
      <c r="K148" s="710"/>
      <c r="L148" s="584"/>
      <c r="M148" s="585"/>
      <c r="N148" s="413"/>
      <c r="O148" s="413"/>
      <c r="P148" s="413"/>
      <c r="Q148" s="413"/>
      <c r="R148" s="411"/>
      <c r="S148" s="392"/>
      <c r="T148" s="392"/>
    </row>
    <row r="149" spans="1:22" s="5" customFormat="1" ht="24" hidden="1" customHeight="1">
      <c r="A149" s="385" t="s">
        <v>112</v>
      </c>
      <c r="B149" s="386" t="s">
        <v>563</v>
      </c>
      <c r="C149" s="538"/>
      <c r="D149" s="562"/>
      <c r="E149" s="563"/>
      <c r="F149" s="564"/>
      <c r="G149" s="565"/>
      <c r="H149" s="566"/>
      <c r="I149" s="567"/>
      <c r="J149" s="568"/>
      <c r="K149" s="569"/>
      <c r="L149" s="391"/>
      <c r="M149" s="570"/>
      <c r="N149" s="393"/>
      <c r="O149" s="393"/>
      <c r="P149" s="393"/>
      <c r="Q149" s="393"/>
      <c r="R149" s="401"/>
      <c r="S149" s="392"/>
      <c r="T149" s="392"/>
    </row>
    <row r="150" spans="1:22" s="5" customFormat="1" ht="24" hidden="1" customHeight="1">
      <c r="A150" s="417" t="s">
        <v>106</v>
      </c>
      <c r="B150" s="571" t="s">
        <v>542</v>
      </c>
      <c r="C150" s="415" t="s">
        <v>129</v>
      </c>
      <c r="D150" s="403">
        <f>E150+F150</f>
        <v>5</v>
      </c>
      <c r="E150" s="403"/>
      <c r="F150" s="403">
        <v>5</v>
      </c>
      <c r="G150" s="389" t="s">
        <v>25</v>
      </c>
      <c r="H150" s="389" t="s">
        <v>26</v>
      </c>
      <c r="I150" s="390" t="s">
        <v>544</v>
      </c>
      <c r="J150" s="400" t="s">
        <v>51</v>
      </c>
      <c r="K150" s="572" t="s">
        <v>543</v>
      </c>
      <c r="L150" s="401" t="s">
        <v>545</v>
      </c>
      <c r="M150" s="401"/>
      <c r="N150" s="393"/>
      <c r="O150" s="393"/>
      <c r="P150" s="393" t="s">
        <v>122</v>
      </c>
      <c r="Q150" s="393"/>
      <c r="R150" s="401"/>
      <c r="S150" s="392">
        <v>19</v>
      </c>
      <c r="T150" s="392"/>
      <c r="V150" s="5" t="str">
        <f t="shared" si="12"/>
        <v>2019</v>
      </c>
    </row>
    <row r="151" spans="1:22" s="5" customFormat="1" ht="84" hidden="1" customHeight="1">
      <c r="A151" s="404" t="s">
        <v>95</v>
      </c>
      <c r="B151" s="405" t="s">
        <v>96</v>
      </c>
      <c r="C151" s="406"/>
      <c r="D151" s="573"/>
      <c r="E151" s="407"/>
      <c r="F151" s="407"/>
      <c r="G151" s="408"/>
      <c r="H151" s="408"/>
      <c r="I151" s="409"/>
      <c r="J151" s="574"/>
      <c r="K151" s="574"/>
      <c r="L151" s="411"/>
      <c r="M151" s="412"/>
      <c r="N151" s="413"/>
      <c r="O151" s="413"/>
      <c r="P151" s="413"/>
      <c r="Q151" s="413"/>
      <c r="R151" s="411"/>
      <c r="S151" s="392"/>
      <c r="T151" s="392"/>
    </row>
    <row r="152" spans="1:22" s="5" customFormat="1" ht="18" hidden="1" customHeight="1">
      <c r="A152" s="404" t="s">
        <v>99</v>
      </c>
      <c r="B152" s="575" t="s">
        <v>432</v>
      </c>
      <c r="C152" s="576"/>
      <c r="D152" s="577"/>
      <c r="E152" s="578"/>
      <c r="F152" s="579"/>
      <c r="G152" s="580"/>
      <c r="H152" s="581"/>
      <c r="I152" s="582"/>
      <c r="J152" s="583"/>
      <c r="K152" s="583"/>
      <c r="L152" s="584"/>
      <c r="M152" s="585"/>
      <c r="N152" s="413"/>
      <c r="O152" s="413"/>
      <c r="P152" s="413"/>
      <c r="Q152" s="413"/>
      <c r="R152" s="411"/>
      <c r="S152" s="392"/>
      <c r="T152" s="392"/>
    </row>
    <row r="153" spans="1:22" s="5" customFormat="1" ht="18" hidden="1" customHeight="1">
      <c r="A153" s="385" t="s">
        <v>112</v>
      </c>
      <c r="B153" s="386" t="s">
        <v>493</v>
      </c>
      <c r="C153" s="538"/>
      <c r="D153" s="562"/>
      <c r="E153" s="563"/>
      <c r="F153" s="564"/>
      <c r="G153" s="565"/>
      <c r="H153" s="566"/>
      <c r="I153" s="567"/>
      <c r="J153" s="568"/>
      <c r="K153" s="568"/>
      <c r="L153" s="391"/>
      <c r="M153" s="570"/>
      <c r="N153" s="393"/>
      <c r="O153" s="393"/>
      <c r="P153" s="393"/>
      <c r="Q153" s="393"/>
      <c r="R153" s="401"/>
      <c r="S153" s="392"/>
      <c r="T153" s="392"/>
    </row>
    <row r="154" spans="1:22" s="5" customFormat="1" ht="45" hidden="1" customHeight="1">
      <c r="A154" s="417" t="s">
        <v>106</v>
      </c>
      <c r="B154" s="490" t="s">
        <v>469</v>
      </c>
      <c r="C154" s="393" t="s">
        <v>255</v>
      </c>
      <c r="D154" s="432">
        <f>E154+F154</f>
        <v>15</v>
      </c>
      <c r="E154" s="396"/>
      <c r="F154" s="397">
        <v>15</v>
      </c>
      <c r="G154" s="398" t="s">
        <v>25</v>
      </c>
      <c r="H154" s="416"/>
      <c r="I154" s="418"/>
      <c r="J154" s="477"/>
      <c r="K154" s="477"/>
      <c r="L154" s="401"/>
      <c r="M154" s="392"/>
      <c r="N154" s="393"/>
      <c r="O154" s="393"/>
      <c r="P154" s="393" t="s">
        <v>122</v>
      </c>
      <c r="Q154" s="393"/>
      <c r="R154" s="401"/>
      <c r="S154" s="392"/>
      <c r="T154" s="392"/>
    </row>
    <row r="155" spans="1:22" s="5" customFormat="1" ht="18" hidden="1" customHeight="1">
      <c r="A155" s="420"/>
      <c r="B155" s="520"/>
      <c r="C155" s="586" t="s">
        <v>255</v>
      </c>
      <c r="D155" s="435"/>
      <c r="E155" s="521"/>
      <c r="F155" s="522">
        <v>10</v>
      </c>
      <c r="G155" s="587" t="s">
        <v>25</v>
      </c>
      <c r="H155" s="437" t="s">
        <v>29</v>
      </c>
      <c r="I155" s="421"/>
      <c r="J155" s="588"/>
      <c r="K155" s="588"/>
      <c r="L155" s="439"/>
      <c r="M155" s="428"/>
      <c r="N155" s="393"/>
      <c r="O155" s="393"/>
      <c r="P155" s="393"/>
      <c r="Q155" s="393"/>
      <c r="R155" s="401"/>
      <c r="S155" s="392"/>
      <c r="T155" s="392"/>
    </row>
    <row r="156" spans="1:22" s="5" customFormat="1" ht="18" hidden="1" customHeight="1">
      <c r="A156" s="420"/>
      <c r="B156" s="520"/>
      <c r="C156" s="586" t="s">
        <v>255</v>
      </c>
      <c r="D156" s="435"/>
      <c r="E156" s="521"/>
      <c r="F156" s="522">
        <v>5</v>
      </c>
      <c r="G156" s="587" t="s">
        <v>25</v>
      </c>
      <c r="H156" s="437" t="s">
        <v>26</v>
      </c>
      <c r="I156" s="421"/>
      <c r="J156" s="588"/>
      <c r="K156" s="588"/>
      <c r="L156" s="439"/>
      <c r="M156" s="428"/>
      <c r="N156" s="393"/>
      <c r="O156" s="393"/>
      <c r="P156" s="393"/>
      <c r="Q156" s="393"/>
      <c r="R156" s="401"/>
      <c r="S156" s="392"/>
      <c r="T156" s="392"/>
    </row>
    <row r="157" spans="1:22" s="5" customFormat="1" ht="21.95" hidden="1" customHeight="1">
      <c r="A157" s="404" t="s">
        <v>102</v>
      </c>
      <c r="B157" s="405" t="s">
        <v>97</v>
      </c>
      <c r="C157" s="406"/>
      <c r="D157" s="573"/>
      <c r="E157" s="407"/>
      <c r="F157" s="407"/>
      <c r="G157" s="408"/>
      <c r="H157" s="408"/>
      <c r="I157" s="409"/>
      <c r="J157" s="574"/>
      <c r="K157" s="574"/>
      <c r="L157" s="411"/>
      <c r="M157" s="412"/>
      <c r="N157" s="413"/>
      <c r="O157" s="413"/>
      <c r="P157" s="413"/>
      <c r="Q157" s="413"/>
      <c r="R157" s="411"/>
      <c r="S157" s="392"/>
      <c r="T157" s="392"/>
    </row>
    <row r="158" spans="1:22" s="5" customFormat="1" ht="21.95" hidden="1" customHeight="1">
      <c r="A158" s="385" t="s">
        <v>112</v>
      </c>
      <c r="B158" s="386" t="s">
        <v>564</v>
      </c>
      <c r="C158" s="387"/>
      <c r="D158" s="432"/>
      <c r="E158" s="403"/>
      <c r="F158" s="403"/>
      <c r="G158" s="389"/>
      <c r="H158" s="389"/>
      <c r="I158" s="390"/>
      <c r="J158" s="477"/>
      <c r="K158" s="477"/>
      <c r="L158" s="401"/>
      <c r="M158" s="392"/>
      <c r="N158" s="393"/>
      <c r="O158" s="393"/>
      <c r="P158" s="393"/>
      <c r="Q158" s="393"/>
      <c r="R158" s="401"/>
      <c r="S158" s="392"/>
      <c r="T158" s="392"/>
    </row>
    <row r="159" spans="1:22" s="5" customFormat="1" ht="36" hidden="1" customHeight="1">
      <c r="A159" s="417" t="s">
        <v>106</v>
      </c>
      <c r="B159" s="451" t="s">
        <v>508</v>
      </c>
      <c r="C159" s="415"/>
      <c r="D159" s="432">
        <v>32</v>
      </c>
      <c r="E159" s="432"/>
      <c r="F159" s="432">
        <v>32</v>
      </c>
      <c r="G159" s="389"/>
      <c r="H159" s="389" t="s">
        <v>830</v>
      </c>
      <c r="I159" s="390"/>
      <c r="J159" s="477"/>
      <c r="K159" s="477"/>
      <c r="L159" s="401"/>
      <c r="M159" s="392"/>
      <c r="N159" s="698" t="e">
        <f>#REF!</f>
        <v>#REF!</v>
      </c>
      <c r="O159" s="393"/>
      <c r="P159" s="393"/>
      <c r="Q159" s="393"/>
      <c r="R159" s="401"/>
      <c r="S159" s="392"/>
      <c r="T159" s="392"/>
    </row>
    <row r="160" spans="1:22" s="5" customFormat="1" ht="21.95" hidden="1" customHeight="1">
      <c r="A160" s="404" t="s">
        <v>104</v>
      </c>
      <c r="B160" s="589" t="s">
        <v>100</v>
      </c>
      <c r="C160" s="406"/>
      <c r="D160" s="573"/>
      <c r="E160" s="407"/>
      <c r="F160" s="407"/>
      <c r="G160" s="408"/>
      <c r="H160" s="408"/>
      <c r="I160" s="409"/>
      <c r="J160" s="574"/>
      <c r="K160" s="574"/>
      <c r="L160" s="412"/>
      <c r="M160" s="412"/>
      <c r="N160" s="413"/>
      <c r="O160" s="413"/>
      <c r="P160" s="413"/>
      <c r="Q160" s="413"/>
      <c r="R160" s="411"/>
      <c r="S160" s="392"/>
      <c r="T160" s="392"/>
    </row>
    <row r="161" spans="1:22" s="5" customFormat="1" ht="21.95" hidden="1" customHeight="1">
      <c r="A161" s="385" t="s">
        <v>112</v>
      </c>
      <c r="B161" s="386" t="s">
        <v>564</v>
      </c>
      <c r="C161" s="387"/>
      <c r="D161" s="432"/>
      <c r="E161" s="403"/>
      <c r="F161" s="403"/>
      <c r="G161" s="389"/>
      <c r="H161" s="389"/>
      <c r="I161" s="390"/>
      <c r="J161" s="477"/>
      <c r="K161" s="477"/>
      <c r="L161" s="392"/>
      <c r="M161" s="392"/>
      <c r="N161" s="393"/>
      <c r="O161" s="393"/>
      <c r="P161" s="393"/>
      <c r="Q161" s="393"/>
      <c r="R161" s="401"/>
      <c r="S161" s="392"/>
      <c r="T161" s="392"/>
    </row>
    <row r="162" spans="1:22" s="5" customFormat="1" ht="33" hidden="1" customHeight="1">
      <c r="A162" s="417" t="s">
        <v>106</v>
      </c>
      <c r="B162" s="590" t="s">
        <v>831</v>
      </c>
      <c r="C162" s="415" t="s">
        <v>128</v>
      </c>
      <c r="D162" s="432"/>
      <c r="E162" s="403"/>
      <c r="F162" s="403">
        <v>1.07</v>
      </c>
      <c r="G162" s="389"/>
      <c r="H162" s="389" t="s">
        <v>45</v>
      </c>
      <c r="I162" s="390" t="s">
        <v>832</v>
      </c>
      <c r="J162" s="477" t="s">
        <v>51</v>
      </c>
      <c r="K162" s="477" t="s">
        <v>833</v>
      </c>
      <c r="L162" s="392" t="s">
        <v>834</v>
      </c>
      <c r="M162" s="392"/>
      <c r="N162" s="393"/>
      <c r="O162" s="393"/>
      <c r="P162" s="393" t="s">
        <v>122</v>
      </c>
      <c r="Q162" s="393"/>
      <c r="R162" s="401"/>
      <c r="S162" s="392">
        <v>20</v>
      </c>
      <c r="T162" s="5">
        <v>201</v>
      </c>
      <c r="U162" s="5">
        <v>201</v>
      </c>
      <c r="V162" s="5" t="str">
        <f t="shared" si="12"/>
        <v>2020</v>
      </c>
    </row>
    <row r="163" spans="1:22" s="5" customFormat="1" ht="33.75" hidden="1" customHeight="1">
      <c r="A163" s="417" t="s">
        <v>106</v>
      </c>
      <c r="B163" s="590" t="s">
        <v>835</v>
      </c>
      <c r="C163" s="415" t="s">
        <v>128</v>
      </c>
      <c r="D163" s="432"/>
      <c r="E163" s="403"/>
      <c r="F163" s="403">
        <v>11.3</v>
      </c>
      <c r="G163" s="389"/>
      <c r="H163" s="389" t="s">
        <v>29</v>
      </c>
      <c r="I163" s="390" t="s">
        <v>836</v>
      </c>
      <c r="J163" s="477" t="s">
        <v>51</v>
      </c>
      <c r="K163" s="477" t="s">
        <v>837</v>
      </c>
      <c r="L163" s="392" t="s">
        <v>838</v>
      </c>
      <c r="M163" s="392"/>
      <c r="N163" s="393"/>
      <c r="O163" s="393"/>
      <c r="P163" s="393" t="s">
        <v>122</v>
      </c>
      <c r="Q163" s="393"/>
      <c r="R163" s="401"/>
      <c r="S163" s="392">
        <v>20</v>
      </c>
      <c r="T163" s="5">
        <v>201</v>
      </c>
      <c r="U163" s="5">
        <v>201</v>
      </c>
      <c r="V163" s="5" t="str">
        <f t="shared" si="12"/>
        <v>2020</v>
      </c>
    </row>
    <row r="164" spans="1:22" s="5" customFormat="1" ht="21.95" hidden="1" customHeight="1">
      <c r="A164" s="385" t="s">
        <v>112</v>
      </c>
      <c r="B164" s="386" t="s">
        <v>563</v>
      </c>
      <c r="C164" s="387"/>
      <c r="D164" s="432"/>
      <c r="E164" s="403"/>
      <c r="F164" s="403"/>
      <c r="G164" s="389"/>
      <c r="H164" s="389"/>
      <c r="I164" s="390"/>
      <c r="J164" s="477"/>
      <c r="K164" s="477"/>
      <c r="L164" s="392"/>
      <c r="M164" s="392"/>
      <c r="N164" s="393"/>
      <c r="O164" s="393"/>
      <c r="P164" s="393"/>
      <c r="Q164" s="393"/>
      <c r="R164" s="401"/>
      <c r="S164" s="392"/>
      <c r="T164" s="5">
        <v>201</v>
      </c>
    </row>
    <row r="165" spans="1:22" s="5" customFormat="1" ht="39.75" hidden="1" customHeight="1">
      <c r="A165" s="417" t="s">
        <v>106</v>
      </c>
      <c r="B165" s="454" t="s">
        <v>725</v>
      </c>
      <c r="C165" s="415" t="s">
        <v>128</v>
      </c>
      <c r="D165" s="689">
        <f t="shared" ref="D165:D166" si="13">E165+F165</f>
        <v>2.23</v>
      </c>
      <c r="E165" s="689"/>
      <c r="F165" s="689">
        <v>2.23</v>
      </c>
      <c r="G165" s="457" t="s">
        <v>25</v>
      </c>
      <c r="H165" s="757" t="s">
        <v>31</v>
      </c>
      <c r="I165" s="454" t="s">
        <v>717</v>
      </c>
      <c r="J165" s="457" t="s">
        <v>51</v>
      </c>
      <c r="K165" s="454" t="s">
        <v>716</v>
      </c>
      <c r="L165" s="392" t="s">
        <v>718</v>
      </c>
      <c r="M165" s="392"/>
      <c r="N165" s="393" t="s">
        <v>122</v>
      </c>
      <c r="O165" s="393"/>
      <c r="P165" s="393"/>
      <c r="Q165" s="393"/>
      <c r="R165" s="401"/>
      <c r="S165" s="392">
        <v>19</v>
      </c>
      <c r="T165" s="5">
        <v>201</v>
      </c>
      <c r="V165" s="5" t="str">
        <f t="shared" si="12"/>
        <v>2019</v>
      </c>
    </row>
    <row r="166" spans="1:22" s="5" customFormat="1" ht="36" hidden="1" customHeight="1">
      <c r="A166" s="417" t="s">
        <v>106</v>
      </c>
      <c r="B166" s="590" t="s">
        <v>507</v>
      </c>
      <c r="C166" s="415" t="s">
        <v>1125</v>
      </c>
      <c r="D166" s="689">
        <f t="shared" si="13"/>
        <v>34</v>
      </c>
      <c r="E166" s="403"/>
      <c r="F166" s="403">
        <v>34</v>
      </c>
      <c r="G166" s="389"/>
      <c r="H166" s="389" t="s">
        <v>830</v>
      </c>
      <c r="I166" s="390"/>
      <c r="J166" s="477"/>
      <c r="K166" s="477"/>
      <c r="L166" s="392"/>
      <c r="M166" s="392"/>
      <c r="N166" s="698" t="e">
        <f>#REF!</f>
        <v>#REF!</v>
      </c>
      <c r="O166" s="393"/>
      <c r="P166" s="393"/>
      <c r="Q166" s="393"/>
      <c r="R166" s="401"/>
      <c r="S166" s="392"/>
    </row>
    <row r="167" spans="1:22" s="5" customFormat="1" ht="24" hidden="1" customHeight="1">
      <c r="A167" s="404" t="s">
        <v>427</v>
      </c>
      <c r="B167" s="589" t="s">
        <v>103</v>
      </c>
      <c r="C167" s="406"/>
      <c r="D167" s="573"/>
      <c r="E167" s="407"/>
      <c r="F167" s="407"/>
      <c r="G167" s="408"/>
      <c r="H167" s="408"/>
      <c r="I167" s="595"/>
      <c r="J167" s="574"/>
      <c r="K167" s="574"/>
      <c r="L167" s="412"/>
      <c r="M167" s="412"/>
      <c r="N167" s="413"/>
      <c r="O167" s="413"/>
      <c r="P167" s="413"/>
      <c r="Q167" s="413"/>
      <c r="R167" s="411"/>
      <c r="S167" s="392"/>
      <c r="T167" s="5">
        <v>201</v>
      </c>
    </row>
    <row r="168" spans="1:22" s="5" customFormat="1" ht="24" hidden="1" customHeight="1">
      <c r="A168" s="385" t="s">
        <v>112</v>
      </c>
      <c r="B168" s="386" t="s">
        <v>564</v>
      </c>
      <c r="C168" s="387"/>
      <c r="D168" s="432"/>
      <c r="E168" s="403"/>
      <c r="F168" s="403"/>
      <c r="G168" s="389"/>
      <c r="H168" s="389"/>
      <c r="I168" s="596"/>
      <c r="J168" s="477"/>
      <c r="K168" s="477"/>
      <c r="L168" s="392"/>
      <c r="M168" s="392"/>
      <c r="N168" s="393"/>
      <c r="O168" s="393"/>
      <c r="P168" s="393"/>
      <c r="Q168" s="393"/>
      <c r="R168" s="401"/>
      <c r="S168" s="392"/>
      <c r="T168" s="392"/>
    </row>
    <row r="169" spans="1:22" s="5" customFormat="1" ht="24" hidden="1" customHeight="1">
      <c r="A169" s="417" t="s">
        <v>106</v>
      </c>
      <c r="B169" s="590" t="s">
        <v>839</v>
      </c>
      <c r="C169" s="415" t="s">
        <v>129</v>
      </c>
      <c r="D169" s="403">
        <f>E169+F169</f>
        <v>4.6900000000000004</v>
      </c>
      <c r="E169" s="403"/>
      <c r="F169" s="403">
        <v>4.6900000000000004</v>
      </c>
      <c r="G169" s="389"/>
      <c r="H169" s="389" t="s">
        <v>45</v>
      </c>
      <c r="I169" s="597" t="s">
        <v>840</v>
      </c>
      <c r="J169" s="477" t="s">
        <v>51</v>
      </c>
      <c r="K169" s="477" t="s">
        <v>841</v>
      </c>
      <c r="L169" s="392" t="s">
        <v>842</v>
      </c>
      <c r="M169" s="392"/>
      <c r="N169" s="393"/>
      <c r="O169" s="393"/>
      <c r="P169" s="393" t="s">
        <v>122</v>
      </c>
      <c r="Q169" s="393"/>
      <c r="R169" s="401"/>
      <c r="S169" s="392">
        <v>20</v>
      </c>
      <c r="T169" s="5">
        <v>201</v>
      </c>
      <c r="U169" s="5">
        <v>201</v>
      </c>
      <c r="V169" s="5" t="str">
        <f t="shared" si="12"/>
        <v>2020</v>
      </c>
    </row>
    <row r="170" spans="1:22" s="5" customFormat="1" ht="52.5" hidden="1" customHeight="1">
      <c r="A170" s="690" t="s">
        <v>106</v>
      </c>
      <c r="B170" s="691" t="s">
        <v>843</v>
      </c>
      <c r="C170" s="690" t="s">
        <v>129</v>
      </c>
      <c r="D170" s="396">
        <f t="shared" ref="D170" si="14">E170+F170</f>
        <v>7.0000000000000007E-2</v>
      </c>
      <c r="E170" s="692"/>
      <c r="F170" s="693">
        <v>7.0000000000000007E-2</v>
      </c>
      <c r="G170" s="690"/>
      <c r="H170" s="694" t="s">
        <v>45</v>
      </c>
      <c r="I170" s="695" t="s">
        <v>844</v>
      </c>
      <c r="J170" s="696" t="s">
        <v>51</v>
      </c>
      <c r="K170" s="695" t="s">
        <v>845</v>
      </c>
      <c r="L170" s="401" t="s">
        <v>846</v>
      </c>
      <c r="M170" s="697"/>
      <c r="N170" s="393"/>
      <c r="O170" s="393"/>
      <c r="P170" s="393" t="s">
        <v>122</v>
      </c>
      <c r="Q170" s="393"/>
      <c r="R170" s="401"/>
      <c r="S170" s="392">
        <v>20</v>
      </c>
      <c r="T170" s="5">
        <v>201</v>
      </c>
      <c r="U170" s="5">
        <v>201</v>
      </c>
      <c r="V170" s="5" t="str">
        <f t="shared" si="12"/>
        <v>2020</v>
      </c>
    </row>
    <row r="171" spans="1:22" s="5" customFormat="1" ht="24" hidden="1" customHeight="1">
      <c r="A171" s="385" t="s">
        <v>112</v>
      </c>
      <c r="B171" s="386" t="s">
        <v>563</v>
      </c>
      <c r="C171" s="387"/>
      <c r="D171" s="432"/>
      <c r="E171" s="403"/>
      <c r="F171" s="403"/>
      <c r="G171" s="389"/>
      <c r="H171" s="389"/>
      <c r="I171" s="596"/>
      <c r="J171" s="477"/>
      <c r="K171" s="477"/>
      <c r="L171" s="392"/>
      <c r="M171" s="392"/>
      <c r="N171" s="393"/>
      <c r="O171" s="393"/>
      <c r="P171" s="393"/>
      <c r="Q171" s="393"/>
      <c r="R171" s="401"/>
      <c r="S171" s="392"/>
      <c r="T171" s="392"/>
    </row>
    <row r="172" spans="1:22" s="5" customFormat="1" ht="36.75" hidden="1" customHeight="1">
      <c r="A172" s="417" t="s">
        <v>106</v>
      </c>
      <c r="B172" s="590" t="s">
        <v>468</v>
      </c>
      <c r="C172" s="690" t="s">
        <v>1127</v>
      </c>
      <c r="D172" s="403">
        <f>E172+F172</f>
        <v>2.25</v>
      </c>
      <c r="E172" s="432"/>
      <c r="F172" s="432">
        <v>2.25</v>
      </c>
      <c r="G172" s="389"/>
      <c r="H172" s="389" t="s">
        <v>830</v>
      </c>
      <c r="I172" s="597"/>
      <c r="J172" s="477"/>
      <c r="K172" s="477"/>
      <c r="L172" s="392"/>
      <c r="M172" s="392"/>
      <c r="N172" s="698" t="e">
        <f>#REF!</f>
        <v>#REF!</v>
      </c>
      <c r="O172" s="393"/>
      <c r="P172" s="393"/>
      <c r="Q172" s="393"/>
      <c r="R172" s="401"/>
      <c r="S172" s="392"/>
      <c r="T172" s="392"/>
    </row>
    <row r="173" spans="1:22" s="5" customFormat="1" ht="24" hidden="1" customHeight="1">
      <c r="A173" s="404" t="s">
        <v>482</v>
      </c>
      <c r="B173" s="589" t="s">
        <v>647</v>
      </c>
      <c r="C173" s="413"/>
      <c r="D173" s="573"/>
      <c r="E173" s="606"/>
      <c r="F173" s="606"/>
      <c r="G173" s="411"/>
      <c r="H173" s="413"/>
      <c r="I173" s="412"/>
      <c r="J173" s="574"/>
      <c r="K173" s="574"/>
      <c r="L173" s="411"/>
      <c r="M173" s="412"/>
      <c r="N173" s="413"/>
      <c r="O173" s="413"/>
      <c r="P173" s="413"/>
      <c r="Q173" s="413"/>
      <c r="R173" s="411"/>
      <c r="S173" s="392"/>
      <c r="T173" s="392"/>
    </row>
    <row r="174" spans="1:22" s="5" customFormat="1" ht="24" hidden="1" customHeight="1">
      <c r="A174" s="385" t="s">
        <v>112</v>
      </c>
      <c r="B174" s="386" t="s">
        <v>564</v>
      </c>
      <c r="C174" s="393"/>
      <c r="D174" s="432"/>
      <c r="E174" s="396"/>
      <c r="F174" s="396"/>
      <c r="G174" s="401"/>
      <c r="H174" s="393"/>
      <c r="I174" s="392"/>
      <c r="J174" s="477"/>
      <c r="K174" s="477"/>
      <c r="L174" s="401"/>
      <c r="M174" s="392"/>
      <c r="N174" s="393"/>
      <c r="O174" s="393"/>
      <c r="P174" s="393"/>
      <c r="Q174" s="393"/>
      <c r="R174" s="401"/>
      <c r="S174" s="392"/>
      <c r="T174" s="392"/>
    </row>
    <row r="175" spans="1:22" s="5" customFormat="1" ht="24" hidden="1" customHeight="1">
      <c r="A175" s="417" t="s">
        <v>106</v>
      </c>
      <c r="B175" s="590" t="s">
        <v>648</v>
      </c>
      <c r="C175" s="393" t="s">
        <v>130</v>
      </c>
      <c r="D175" s="403">
        <f>E175+F175</f>
        <v>21.64</v>
      </c>
      <c r="E175" s="396"/>
      <c r="F175" s="396">
        <v>21.64</v>
      </c>
      <c r="G175" s="401" t="s">
        <v>25</v>
      </c>
      <c r="H175" s="393" t="s">
        <v>31</v>
      </c>
      <c r="I175" s="392" t="s">
        <v>847</v>
      </c>
      <c r="J175" s="393" t="s">
        <v>51</v>
      </c>
      <c r="K175" s="393" t="s">
        <v>848</v>
      </c>
      <c r="L175" s="687" t="s">
        <v>849</v>
      </c>
      <c r="M175" s="392"/>
      <c r="N175" s="393"/>
      <c r="O175" s="393"/>
      <c r="P175" s="393" t="s">
        <v>122</v>
      </c>
      <c r="Q175" s="393"/>
      <c r="R175" s="401"/>
      <c r="S175" s="392">
        <v>20</v>
      </c>
      <c r="T175" s="5">
        <v>201</v>
      </c>
      <c r="U175" s="5">
        <v>201</v>
      </c>
      <c r="V175" s="5" t="str">
        <f t="shared" si="12"/>
        <v>2020</v>
      </c>
    </row>
    <row r="176" spans="1:22" s="239" customFormat="1" ht="24" hidden="1" customHeight="1">
      <c r="A176" s="385" t="s">
        <v>112</v>
      </c>
      <c r="B176" s="386" t="s">
        <v>563</v>
      </c>
      <c r="C176" s="415"/>
      <c r="D176" s="403"/>
      <c r="E176" s="403"/>
      <c r="F176" s="403"/>
      <c r="G176" s="389"/>
      <c r="H176" s="389"/>
      <c r="I176" s="390"/>
      <c r="J176" s="477"/>
      <c r="K176" s="572"/>
      <c r="L176" s="401"/>
      <c r="M176" s="401"/>
      <c r="N176" s="538"/>
      <c r="O176" s="538"/>
      <c r="P176" s="538"/>
      <c r="Q176" s="538"/>
      <c r="R176" s="391"/>
      <c r="S176" s="392"/>
      <c r="T176" s="392"/>
      <c r="V176" s="5"/>
    </row>
    <row r="177" spans="1:22" s="5" customFormat="1" ht="24" hidden="1" customHeight="1">
      <c r="A177" s="417" t="s">
        <v>106</v>
      </c>
      <c r="B177" s="590" t="s">
        <v>656</v>
      </c>
      <c r="C177" s="393" t="s">
        <v>237</v>
      </c>
      <c r="D177" s="403">
        <f>E177+F177</f>
        <v>7.43</v>
      </c>
      <c r="E177" s="396"/>
      <c r="F177" s="396">
        <v>7.43</v>
      </c>
      <c r="G177" s="389" t="s">
        <v>25</v>
      </c>
      <c r="H177" s="393" t="s">
        <v>29</v>
      </c>
      <c r="I177" s="392" t="s">
        <v>657</v>
      </c>
      <c r="J177" s="393" t="s">
        <v>51</v>
      </c>
      <c r="K177" s="393" t="s">
        <v>658</v>
      </c>
      <c r="L177" s="401" t="s">
        <v>659</v>
      </c>
      <c r="M177" s="570"/>
      <c r="N177" s="393"/>
      <c r="O177" s="393"/>
      <c r="P177" s="393" t="s">
        <v>122</v>
      </c>
      <c r="Q177" s="393"/>
      <c r="R177" s="401"/>
      <c r="S177" s="392">
        <v>19</v>
      </c>
      <c r="T177" s="392" t="s">
        <v>512</v>
      </c>
      <c r="V177" s="5" t="str">
        <f t="shared" si="12"/>
        <v>2019</v>
      </c>
    </row>
    <row r="178" spans="1:22" s="5" customFormat="1" ht="24" hidden="1" customHeight="1">
      <c r="A178" s="417" t="s">
        <v>106</v>
      </c>
      <c r="B178" s="451" t="s">
        <v>710</v>
      </c>
      <c r="C178" s="393" t="s">
        <v>237</v>
      </c>
      <c r="D178" s="403">
        <f t="shared" ref="D178:D182" si="15">E178+F178</f>
        <v>10.78</v>
      </c>
      <c r="E178" s="396"/>
      <c r="F178" s="396">
        <v>10.78</v>
      </c>
      <c r="G178" s="401"/>
      <c r="H178" s="393" t="s">
        <v>29</v>
      </c>
      <c r="I178" s="392" t="s">
        <v>712</v>
      </c>
      <c r="J178" s="393" t="s">
        <v>51</v>
      </c>
      <c r="K178" s="393" t="s">
        <v>711</v>
      </c>
      <c r="L178" s="401"/>
      <c r="M178" s="392"/>
      <c r="N178" s="393"/>
      <c r="O178" s="393"/>
      <c r="P178" s="393" t="s">
        <v>122</v>
      </c>
      <c r="Q178" s="393"/>
      <c r="R178" s="401"/>
      <c r="S178" s="392">
        <v>19</v>
      </c>
      <c r="T178" s="392" t="s">
        <v>512</v>
      </c>
      <c r="V178" s="5" t="str">
        <f t="shared" si="12"/>
        <v>2019</v>
      </c>
    </row>
    <row r="179" spans="1:22" s="5" customFormat="1" ht="24" hidden="1" customHeight="1">
      <c r="A179" s="417" t="s">
        <v>106</v>
      </c>
      <c r="B179" s="590" t="s">
        <v>713</v>
      </c>
      <c r="C179" s="393" t="s">
        <v>971</v>
      </c>
      <c r="D179" s="403">
        <f t="shared" si="15"/>
        <v>7.71</v>
      </c>
      <c r="E179" s="396"/>
      <c r="F179" s="396">
        <v>7.71</v>
      </c>
      <c r="G179" s="401"/>
      <c r="H179" s="393" t="s">
        <v>31</v>
      </c>
      <c r="I179" s="392" t="s">
        <v>715</v>
      </c>
      <c r="J179" s="393" t="s">
        <v>51</v>
      </c>
      <c r="K179" s="393" t="s">
        <v>714</v>
      </c>
      <c r="L179" s="401" t="s">
        <v>719</v>
      </c>
      <c r="M179" s="392"/>
      <c r="N179" s="393" t="s">
        <v>122</v>
      </c>
      <c r="O179" s="393"/>
      <c r="P179" s="393"/>
      <c r="Q179" s="393"/>
      <c r="R179" s="401"/>
      <c r="S179" s="392">
        <v>19</v>
      </c>
      <c r="T179" s="392" t="s">
        <v>512</v>
      </c>
      <c r="V179" s="5" t="str">
        <f t="shared" si="12"/>
        <v>2019</v>
      </c>
    </row>
    <row r="180" spans="1:22" s="5" customFormat="1" ht="32.25" hidden="1" customHeight="1">
      <c r="A180" s="417" t="s">
        <v>106</v>
      </c>
      <c r="B180" s="590" t="s">
        <v>557</v>
      </c>
      <c r="C180" s="393" t="s">
        <v>971</v>
      </c>
      <c r="D180" s="432">
        <f t="shared" si="15"/>
        <v>9.36</v>
      </c>
      <c r="E180" s="393"/>
      <c r="F180" s="396">
        <v>9.36</v>
      </c>
      <c r="G180" s="393" t="s">
        <v>25</v>
      </c>
      <c r="H180" s="393" t="s">
        <v>31</v>
      </c>
      <c r="I180" s="392" t="s">
        <v>666</v>
      </c>
      <c r="J180" s="477" t="s">
        <v>51</v>
      </c>
      <c r="K180" s="393" t="s">
        <v>631</v>
      </c>
      <c r="L180" s="401" t="s">
        <v>633</v>
      </c>
      <c r="M180" s="392"/>
      <c r="N180" s="393" t="s">
        <v>122</v>
      </c>
      <c r="O180" s="393"/>
      <c r="P180" s="393"/>
      <c r="Q180" s="393"/>
      <c r="R180" s="401" t="s">
        <v>850</v>
      </c>
      <c r="S180" s="392">
        <v>19</v>
      </c>
      <c r="T180" s="392" t="s">
        <v>512</v>
      </c>
      <c r="V180" s="5" t="str">
        <f t="shared" si="12"/>
        <v>2019</v>
      </c>
    </row>
    <row r="181" spans="1:22" s="5" customFormat="1" ht="31.5" hidden="1" customHeight="1">
      <c r="A181" s="417" t="s">
        <v>106</v>
      </c>
      <c r="B181" s="590" t="s">
        <v>556</v>
      </c>
      <c r="C181" s="393" t="s">
        <v>130</v>
      </c>
      <c r="D181" s="432">
        <f t="shared" si="15"/>
        <v>6.2</v>
      </c>
      <c r="E181" s="393"/>
      <c r="F181" s="396">
        <v>6.2</v>
      </c>
      <c r="G181" s="393" t="s">
        <v>25</v>
      </c>
      <c r="H181" s="393" t="s">
        <v>26</v>
      </c>
      <c r="I181" s="392" t="s">
        <v>634</v>
      </c>
      <c r="J181" s="477" t="s">
        <v>51</v>
      </c>
      <c r="K181" s="393" t="s">
        <v>632</v>
      </c>
      <c r="L181" s="401" t="s">
        <v>635</v>
      </c>
      <c r="M181" s="392"/>
      <c r="N181" s="393"/>
      <c r="O181" s="393"/>
      <c r="P181" s="393" t="s">
        <v>122</v>
      </c>
      <c r="Q181" s="393"/>
      <c r="R181" s="401"/>
      <c r="S181" s="392">
        <v>19</v>
      </c>
      <c r="T181" s="392" t="s">
        <v>512</v>
      </c>
      <c r="V181" s="5" t="str">
        <f t="shared" si="12"/>
        <v>2019</v>
      </c>
    </row>
    <row r="182" spans="1:22" s="5" customFormat="1" ht="36.75" hidden="1" customHeight="1">
      <c r="A182" s="417" t="s">
        <v>106</v>
      </c>
      <c r="B182" s="590" t="s">
        <v>504</v>
      </c>
      <c r="C182" s="393"/>
      <c r="D182" s="432">
        <f t="shared" si="15"/>
        <v>30.5</v>
      </c>
      <c r="E182" s="396"/>
      <c r="F182" s="432">
        <v>30.5</v>
      </c>
      <c r="G182" s="401"/>
      <c r="H182" s="389" t="s">
        <v>830</v>
      </c>
      <c r="I182" s="392"/>
      <c r="J182" s="477"/>
      <c r="K182" s="477"/>
      <c r="L182" s="401"/>
      <c r="M182" s="392"/>
      <c r="N182" s="698" t="e">
        <f>#REF!</f>
        <v>#REF!</v>
      </c>
      <c r="O182" s="393"/>
      <c r="P182" s="393"/>
      <c r="Q182" s="393"/>
      <c r="R182" s="401"/>
      <c r="S182" s="392"/>
      <c r="T182" s="392"/>
    </row>
    <row r="183" spans="1:22" s="5" customFormat="1" ht="24" hidden="1" customHeight="1">
      <c r="A183" s="404" t="s">
        <v>530</v>
      </c>
      <c r="B183" s="575" t="s">
        <v>417</v>
      </c>
      <c r="C183" s="576"/>
      <c r="D183" s="577"/>
      <c r="E183" s="620"/>
      <c r="F183" s="579"/>
      <c r="G183" s="621"/>
      <c r="H183" s="622"/>
      <c r="I183" s="582"/>
      <c r="J183" s="583"/>
      <c r="K183" s="576"/>
      <c r="L183" s="584"/>
      <c r="M183" s="585"/>
      <c r="N183" s="413"/>
      <c r="O183" s="413"/>
      <c r="P183" s="413"/>
      <c r="Q183" s="413"/>
      <c r="R183" s="411"/>
      <c r="S183" s="570"/>
      <c r="T183" s="570"/>
    </row>
    <row r="184" spans="1:22" s="5" customFormat="1" ht="24" hidden="1" customHeight="1">
      <c r="A184" s="385" t="s">
        <v>112</v>
      </c>
      <c r="B184" s="386" t="s">
        <v>564</v>
      </c>
      <c r="C184" s="538"/>
      <c r="D184" s="562"/>
      <c r="E184" s="388"/>
      <c r="F184" s="564"/>
      <c r="G184" s="623"/>
      <c r="H184" s="624"/>
      <c r="I184" s="567"/>
      <c r="J184" s="568"/>
      <c r="K184" s="538"/>
      <c r="L184" s="391"/>
      <c r="M184" s="570"/>
      <c r="N184" s="393"/>
      <c r="O184" s="393"/>
      <c r="P184" s="393"/>
      <c r="Q184" s="393"/>
      <c r="R184" s="401"/>
      <c r="S184" s="570"/>
      <c r="T184" s="570"/>
    </row>
    <row r="185" spans="1:22" s="5" customFormat="1" ht="24" hidden="1" customHeight="1">
      <c r="A185" s="385" t="s">
        <v>106</v>
      </c>
      <c r="B185" s="490" t="s">
        <v>483</v>
      </c>
      <c r="C185" s="393" t="s">
        <v>251</v>
      </c>
      <c r="D185" s="562"/>
      <c r="E185" s="388"/>
      <c r="F185" s="397">
        <v>4.0999999999999996</v>
      </c>
      <c r="G185" s="625"/>
      <c r="H185" s="519" t="s">
        <v>45</v>
      </c>
      <c r="I185" s="418" t="s">
        <v>851</v>
      </c>
      <c r="J185" s="477"/>
      <c r="K185" s="393" t="s">
        <v>852</v>
      </c>
      <c r="L185" s="401" t="s">
        <v>853</v>
      </c>
      <c r="M185" s="392"/>
      <c r="N185" s="393"/>
      <c r="O185" s="393"/>
      <c r="P185" s="393" t="s">
        <v>122</v>
      </c>
      <c r="Q185" s="393"/>
      <c r="R185" s="401"/>
      <c r="S185" s="392">
        <v>20</v>
      </c>
      <c r="T185" s="5">
        <v>201</v>
      </c>
      <c r="U185" s="5">
        <v>201</v>
      </c>
      <c r="V185" s="5" t="str">
        <f t="shared" si="12"/>
        <v>2020</v>
      </c>
    </row>
    <row r="186" spans="1:22" s="5" customFormat="1" ht="24" hidden="1" customHeight="1">
      <c r="A186" s="385" t="s">
        <v>112</v>
      </c>
      <c r="B186" s="391" t="s">
        <v>500</v>
      </c>
      <c r="C186" s="538"/>
      <c r="D186" s="562"/>
      <c r="E186" s="388"/>
      <c r="F186" s="564"/>
      <c r="G186" s="623"/>
      <c r="H186" s="624"/>
      <c r="I186" s="567"/>
      <c r="J186" s="568"/>
      <c r="K186" s="538"/>
      <c r="L186" s="391"/>
      <c r="M186" s="570"/>
      <c r="N186" s="393"/>
      <c r="O186" s="393"/>
      <c r="P186" s="393"/>
      <c r="Q186" s="393"/>
      <c r="R186" s="401"/>
      <c r="S186" s="570"/>
      <c r="T186" s="570"/>
    </row>
    <row r="187" spans="1:22" s="5" customFormat="1" ht="24" hidden="1" customHeight="1">
      <c r="A187" s="417" t="s">
        <v>106</v>
      </c>
      <c r="B187" s="490" t="s">
        <v>483</v>
      </c>
      <c r="C187" s="393" t="s">
        <v>251</v>
      </c>
      <c r="D187" s="432">
        <f t="shared" ref="D187:D189" si="16">E187+F187</f>
        <v>4.6921099999999996</v>
      </c>
      <c r="E187" s="403"/>
      <c r="F187" s="397">
        <v>4.6921099999999996</v>
      </c>
      <c r="G187" s="625" t="s">
        <v>25</v>
      </c>
      <c r="H187" s="519" t="s">
        <v>45</v>
      </c>
      <c r="I187" s="418" t="s">
        <v>495</v>
      </c>
      <c r="J187" s="477" t="s">
        <v>51</v>
      </c>
      <c r="K187" s="393" t="s">
        <v>484</v>
      </c>
      <c r="L187" s="401" t="s">
        <v>494</v>
      </c>
      <c r="M187" s="392" t="s">
        <v>474</v>
      </c>
      <c r="N187" s="393"/>
      <c r="O187" s="393" t="s">
        <v>122</v>
      </c>
      <c r="P187" s="393"/>
      <c r="Q187" s="393"/>
      <c r="R187" s="401"/>
      <c r="S187" s="392">
        <v>18</v>
      </c>
      <c r="T187" s="392" t="s">
        <v>512</v>
      </c>
      <c r="V187" s="5" t="str">
        <f t="shared" si="12"/>
        <v>2018</v>
      </c>
    </row>
    <row r="188" spans="1:22" s="5" customFormat="1" ht="25.5" hidden="1" customHeight="1">
      <c r="A188" s="404" t="s">
        <v>727</v>
      </c>
      <c r="B188" s="575" t="s">
        <v>731</v>
      </c>
      <c r="C188" s="576"/>
      <c r="D188" s="577"/>
      <c r="E188" s="620"/>
      <c r="F188" s="579"/>
      <c r="G188" s="621"/>
      <c r="H188" s="622"/>
      <c r="I188" s="582"/>
      <c r="J188" s="583"/>
      <c r="K188" s="576"/>
      <c r="L188" s="584"/>
      <c r="M188" s="585"/>
      <c r="N188" s="413"/>
      <c r="O188" s="413"/>
      <c r="P188" s="413"/>
      <c r="Q188" s="413"/>
      <c r="R188" s="411"/>
      <c r="S188" s="392"/>
      <c r="T188" s="392"/>
    </row>
    <row r="189" spans="1:22" s="5" customFormat="1" ht="39" hidden="1" customHeight="1">
      <c r="A189" s="417" t="s">
        <v>106</v>
      </c>
      <c r="B189" s="419" t="s">
        <v>735</v>
      </c>
      <c r="C189" s="393" t="s">
        <v>128</v>
      </c>
      <c r="D189" s="432">
        <f t="shared" si="16"/>
        <v>0.37990000000000002</v>
      </c>
      <c r="E189" s="403"/>
      <c r="F189" s="397">
        <f>3799/10000</f>
        <v>0.37990000000000002</v>
      </c>
      <c r="G189" s="625" t="s">
        <v>128</v>
      </c>
      <c r="H189" s="519" t="s">
        <v>29</v>
      </c>
      <c r="I189" s="418" t="s">
        <v>736</v>
      </c>
      <c r="J189" s="477"/>
      <c r="K189" s="393"/>
      <c r="L189" s="401"/>
      <c r="M189" s="392"/>
      <c r="N189" s="393"/>
      <c r="O189" s="393"/>
      <c r="P189" s="393" t="s">
        <v>122</v>
      </c>
      <c r="Q189" s="393"/>
      <c r="R189" s="401"/>
      <c r="S189" s="392">
        <v>20</v>
      </c>
      <c r="T189" s="392"/>
      <c r="V189" s="5" t="str">
        <f t="shared" si="12"/>
        <v>2020</v>
      </c>
    </row>
    <row r="190" spans="1:22" s="5" customFormat="1" ht="24" hidden="1" customHeight="1">
      <c r="A190" s="626" t="s">
        <v>732</v>
      </c>
      <c r="B190" s="627" t="s">
        <v>650</v>
      </c>
      <c r="C190" s="413"/>
      <c r="D190" s="573"/>
      <c r="E190" s="407"/>
      <c r="F190" s="628"/>
      <c r="G190" s="629"/>
      <c r="H190" s="630"/>
      <c r="I190" s="631"/>
      <c r="J190" s="574"/>
      <c r="K190" s="413"/>
      <c r="L190" s="411"/>
      <c r="M190" s="412"/>
      <c r="N190" s="413"/>
      <c r="O190" s="413"/>
      <c r="P190" s="413"/>
      <c r="Q190" s="413"/>
      <c r="R190" s="411"/>
      <c r="S190" s="392"/>
      <c r="T190" s="392"/>
    </row>
    <row r="191" spans="1:22" s="5" customFormat="1" ht="24" hidden="1" customHeight="1">
      <c r="A191" s="626" t="s">
        <v>733</v>
      </c>
      <c r="B191" s="627" t="s">
        <v>651</v>
      </c>
      <c r="C191" s="413"/>
      <c r="D191" s="573"/>
      <c r="E191" s="407"/>
      <c r="F191" s="628"/>
      <c r="G191" s="629"/>
      <c r="H191" s="630"/>
      <c r="I191" s="631"/>
      <c r="J191" s="574"/>
      <c r="K191" s="413"/>
      <c r="L191" s="411"/>
      <c r="M191" s="412"/>
      <c r="N191" s="413"/>
      <c r="O191" s="413"/>
      <c r="P191" s="413"/>
      <c r="Q191" s="413"/>
      <c r="R191" s="411"/>
      <c r="S191" s="392"/>
      <c r="T191" s="392"/>
    </row>
    <row r="192" spans="1:22" s="5" customFormat="1" ht="24" hidden="1" customHeight="1">
      <c r="A192" s="632" t="s">
        <v>112</v>
      </c>
      <c r="B192" s="633" t="s">
        <v>564</v>
      </c>
      <c r="C192" s="393"/>
      <c r="D192" s="432"/>
      <c r="E192" s="403"/>
      <c r="F192" s="397"/>
      <c r="G192" s="625"/>
      <c r="H192" s="519"/>
      <c r="I192" s="418"/>
      <c r="J192" s="477"/>
      <c r="K192" s="393"/>
      <c r="L192" s="401"/>
      <c r="M192" s="392"/>
      <c r="N192" s="393"/>
      <c r="O192" s="393"/>
      <c r="P192" s="393"/>
      <c r="Q192" s="393"/>
      <c r="R192" s="401"/>
      <c r="S192" s="392"/>
      <c r="T192" s="392"/>
    </row>
    <row r="193" spans="1:22" s="5" customFormat="1" ht="34.5" customHeight="1">
      <c r="A193" s="634" t="s">
        <v>106</v>
      </c>
      <c r="B193" s="635" t="s">
        <v>660</v>
      </c>
      <c r="C193" s="393" t="s">
        <v>89</v>
      </c>
      <c r="D193" s="432">
        <f>E193+F193</f>
        <v>2</v>
      </c>
      <c r="E193" s="403"/>
      <c r="F193" s="397">
        <v>2</v>
      </c>
      <c r="G193" s="625" t="s">
        <v>25</v>
      </c>
      <c r="H193" s="519" t="s">
        <v>27</v>
      </c>
      <c r="I193" s="418" t="s">
        <v>652</v>
      </c>
      <c r="J193" s="477"/>
      <c r="K193" s="393"/>
      <c r="L193" s="401" t="s">
        <v>739</v>
      </c>
      <c r="M193" s="392"/>
      <c r="N193" s="393"/>
      <c r="O193" s="393" t="s">
        <v>122</v>
      </c>
      <c r="P193" s="393"/>
      <c r="Q193" s="393"/>
      <c r="R193" s="401" t="s">
        <v>558</v>
      </c>
      <c r="S193" s="392">
        <v>20</v>
      </c>
      <c r="T193" s="392"/>
      <c r="V193" s="5" t="str">
        <f t="shared" si="12"/>
        <v>2020</v>
      </c>
    </row>
    <row r="194" spans="1:22" s="5" customFormat="1" ht="24" hidden="1" customHeight="1">
      <c r="A194" s="626" t="s">
        <v>734</v>
      </c>
      <c r="B194" s="627" t="s">
        <v>640</v>
      </c>
      <c r="C194" s="413"/>
      <c r="D194" s="573"/>
      <c r="E194" s="407"/>
      <c r="F194" s="628"/>
      <c r="G194" s="629"/>
      <c r="H194" s="630"/>
      <c r="I194" s="631"/>
      <c r="J194" s="574"/>
      <c r="K194" s="413"/>
      <c r="L194" s="411"/>
      <c r="M194" s="412"/>
      <c r="N194" s="413"/>
      <c r="O194" s="413"/>
      <c r="P194" s="413"/>
      <c r="Q194" s="413"/>
      <c r="R194" s="411"/>
      <c r="S194" s="392"/>
      <c r="T194" s="392"/>
    </row>
    <row r="195" spans="1:22" s="5" customFormat="1" ht="24" hidden="1" customHeight="1">
      <c r="A195" s="632" t="s">
        <v>112</v>
      </c>
      <c r="B195" s="633" t="s">
        <v>564</v>
      </c>
      <c r="C195" s="393"/>
      <c r="D195" s="432"/>
      <c r="E195" s="403"/>
      <c r="F195" s="397"/>
      <c r="G195" s="625"/>
      <c r="H195" s="519"/>
      <c r="I195" s="418"/>
      <c r="J195" s="477"/>
      <c r="K195" s="393"/>
      <c r="L195" s="401"/>
      <c r="M195" s="392"/>
      <c r="N195" s="393"/>
      <c r="O195" s="393"/>
      <c r="P195" s="393"/>
      <c r="Q195" s="393"/>
      <c r="R195" s="401"/>
      <c r="S195" s="392"/>
      <c r="T195" s="392"/>
    </row>
    <row r="196" spans="1:22" s="5" customFormat="1" ht="30" customHeight="1">
      <c r="A196" s="634" t="s">
        <v>106</v>
      </c>
      <c r="B196" s="635" t="s">
        <v>661</v>
      </c>
      <c r="C196" s="393" t="s">
        <v>130</v>
      </c>
      <c r="D196" s="432">
        <f>E196+F196</f>
        <v>0.61</v>
      </c>
      <c r="E196" s="403"/>
      <c r="F196" s="397">
        <v>0.61</v>
      </c>
      <c r="G196" s="625" t="s">
        <v>25</v>
      </c>
      <c r="H196" s="519" t="s">
        <v>27</v>
      </c>
      <c r="I196" s="418" t="s">
        <v>653</v>
      </c>
      <c r="J196" s="477"/>
      <c r="K196" s="393"/>
      <c r="L196" s="401" t="s">
        <v>738</v>
      </c>
      <c r="M196" s="392"/>
      <c r="N196" s="393"/>
      <c r="O196" s="393" t="s">
        <v>122</v>
      </c>
      <c r="P196" s="393"/>
      <c r="Q196" s="393"/>
      <c r="R196" s="401" t="s">
        <v>558</v>
      </c>
      <c r="S196" s="392">
        <v>20</v>
      </c>
      <c r="T196" s="392"/>
      <c r="V196" s="5" t="str">
        <f t="shared" si="12"/>
        <v>2020</v>
      </c>
    </row>
    <row r="197" spans="1:22" s="5" customFormat="1" ht="24" hidden="1" customHeight="1">
      <c r="A197" s="385" t="s">
        <v>112</v>
      </c>
      <c r="B197" s="391" t="s">
        <v>500</v>
      </c>
      <c r="C197" s="393"/>
      <c r="D197" s="432"/>
      <c r="E197" s="403"/>
      <c r="F197" s="397"/>
      <c r="G197" s="625"/>
      <c r="H197" s="519"/>
      <c r="I197" s="418"/>
      <c r="J197" s="477"/>
      <c r="K197" s="393"/>
      <c r="L197" s="401"/>
      <c r="M197" s="392"/>
      <c r="N197" s="393"/>
      <c r="O197" s="393"/>
      <c r="P197" s="393"/>
      <c r="Q197" s="393"/>
      <c r="R197" s="401"/>
      <c r="S197" s="392"/>
      <c r="T197" s="392"/>
    </row>
    <row r="198" spans="1:22" s="5" customFormat="1" ht="36.75" customHeight="1">
      <c r="A198" s="417" t="s">
        <v>106</v>
      </c>
      <c r="B198" s="401" t="s">
        <v>475</v>
      </c>
      <c r="C198" s="393" t="s">
        <v>237</v>
      </c>
      <c r="D198" s="432">
        <f t="shared" ref="D198:D203" si="17">E198+F198</f>
        <v>37.71</v>
      </c>
      <c r="E198" s="396"/>
      <c r="F198" s="396">
        <v>37.71</v>
      </c>
      <c r="G198" s="625" t="s">
        <v>25</v>
      </c>
      <c r="H198" s="416" t="s">
        <v>29</v>
      </c>
      <c r="I198" s="392"/>
      <c r="J198" s="477" t="s">
        <v>51</v>
      </c>
      <c r="K198" s="393" t="s">
        <v>481</v>
      </c>
      <c r="L198" s="392" t="s">
        <v>505</v>
      </c>
      <c r="M198" s="392" t="s">
        <v>474</v>
      </c>
      <c r="N198" s="393"/>
      <c r="O198" s="393" t="s">
        <v>122</v>
      </c>
      <c r="P198" s="393"/>
      <c r="Q198" s="393"/>
      <c r="R198" s="401" t="s">
        <v>558</v>
      </c>
      <c r="S198" s="392">
        <v>18</v>
      </c>
      <c r="T198" s="392" t="s">
        <v>512</v>
      </c>
      <c r="U198" s="5" t="s">
        <v>470</v>
      </c>
      <c r="V198" s="5" t="str">
        <f t="shared" si="12"/>
        <v>2018</v>
      </c>
    </row>
    <row r="199" spans="1:22" s="5" customFormat="1" ht="31.5">
      <c r="A199" s="417" t="s">
        <v>106</v>
      </c>
      <c r="B199" s="401" t="s">
        <v>476</v>
      </c>
      <c r="C199" s="393" t="s">
        <v>237</v>
      </c>
      <c r="D199" s="432">
        <f t="shared" si="17"/>
        <v>31.28</v>
      </c>
      <c r="E199" s="396"/>
      <c r="F199" s="396">
        <v>31.28</v>
      </c>
      <c r="G199" s="625" t="s">
        <v>25</v>
      </c>
      <c r="H199" s="416" t="s">
        <v>29</v>
      </c>
      <c r="I199" s="392"/>
      <c r="J199" s="477" t="s">
        <v>51</v>
      </c>
      <c r="K199" s="393" t="s">
        <v>481</v>
      </c>
      <c r="L199" s="392" t="s">
        <v>505</v>
      </c>
      <c r="M199" s="392" t="s">
        <v>474</v>
      </c>
      <c r="N199" s="393"/>
      <c r="O199" s="393" t="s">
        <v>122</v>
      </c>
      <c r="P199" s="393"/>
      <c r="Q199" s="393"/>
      <c r="R199" s="401" t="s">
        <v>558</v>
      </c>
      <c r="S199" s="392">
        <v>18</v>
      </c>
      <c r="T199" s="392" t="s">
        <v>512</v>
      </c>
      <c r="V199" s="5" t="str">
        <f t="shared" si="12"/>
        <v>2018</v>
      </c>
    </row>
    <row r="200" spans="1:22" s="5" customFormat="1" ht="31.5">
      <c r="A200" s="417" t="s">
        <v>106</v>
      </c>
      <c r="B200" s="401" t="s">
        <v>477</v>
      </c>
      <c r="C200" s="393" t="s">
        <v>237</v>
      </c>
      <c r="D200" s="432">
        <f t="shared" si="17"/>
        <v>0.2</v>
      </c>
      <c r="E200" s="396"/>
      <c r="F200" s="396">
        <v>0.2</v>
      </c>
      <c r="G200" s="625" t="s">
        <v>25</v>
      </c>
      <c r="H200" s="416" t="s">
        <v>29</v>
      </c>
      <c r="I200" s="392"/>
      <c r="J200" s="477" t="s">
        <v>51</v>
      </c>
      <c r="K200" s="393" t="s">
        <v>481</v>
      </c>
      <c r="L200" s="392" t="s">
        <v>505</v>
      </c>
      <c r="M200" s="392" t="s">
        <v>474</v>
      </c>
      <c r="N200" s="393"/>
      <c r="O200" s="393" t="s">
        <v>122</v>
      </c>
      <c r="P200" s="393"/>
      <c r="Q200" s="393"/>
      <c r="R200" s="401" t="s">
        <v>558</v>
      </c>
      <c r="S200" s="392">
        <v>18</v>
      </c>
      <c r="T200" s="392" t="s">
        <v>512</v>
      </c>
      <c r="V200" s="5" t="str">
        <f t="shared" si="12"/>
        <v>2018</v>
      </c>
    </row>
    <row r="201" spans="1:22" s="5" customFormat="1" ht="31.5">
      <c r="A201" s="417" t="s">
        <v>106</v>
      </c>
      <c r="B201" s="401" t="s">
        <v>478</v>
      </c>
      <c r="C201" s="393" t="s">
        <v>237</v>
      </c>
      <c r="D201" s="432">
        <f t="shared" si="17"/>
        <v>45.24</v>
      </c>
      <c r="E201" s="396"/>
      <c r="F201" s="396">
        <v>45.24</v>
      </c>
      <c r="G201" s="625" t="s">
        <v>25</v>
      </c>
      <c r="H201" s="416" t="s">
        <v>29</v>
      </c>
      <c r="I201" s="392"/>
      <c r="J201" s="477" t="s">
        <v>51</v>
      </c>
      <c r="K201" s="393" t="s">
        <v>481</v>
      </c>
      <c r="L201" s="392" t="s">
        <v>505</v>
      </c>
      <c r="M201" s="392" t="s">
        <v>474</v>
      </c>
      <c r="N201" s="393"/>
      <c r="O201" s="393" t="s">
        <v>122</v>
      </c>
      <c r="P201" s="393"/>
      <c r="Q201" s="393"/>
      <c r="R201" s="401" t="s">
        <v>558</v>
      </c>
      <c r="S201" s="392">
        <v>18</v>
      </c>
      <c r="T201" s="392" t="s">
        <v>512</v>
      </c>
      <c r="V201" s="5" t="str">
        <f t="shared" si="12"/>
        <v>2018</v>
      </c>
    </row>
    <row r="202" spans="1:22" s="5" customFormat="1" ht="31.5">
      <c r="A202" s="417" t="s">
        <v>106</v>
      </c>
      <c r="B202" s="401" t="s">
        <v>479</v>
      </c>
      <c r="C202" s="393" t="s">
        <v>237</v>
      </c>
      <c r="D202" s="432">
        <f t="shared" si="17"/>
        <v>9.7899999999999991</v>
      </c>
      <c r="E202" s="396"/>
      <c r="F202" s="396">
        <v>9.7899999999999991</v>
      </c>
      <c r="G202" s="625" t="s">
        <v>25</v>
      </c>
      <c r="H202" s="416" t="s">
        <v>29</v>
      </c>
      <c r="I202" s="392"/>
      <c r="J202" s="477" t="s">
        <v>51</v>
      </c>
      <c r="K202" s="393" t="s">
        <v>481</v>
      </c>
      <c r="L202" s="392" t="s">
        <v>505</v>
      </c>
      <c r="M202" s="392" t="s">
        <v>474</v>
      </c>
      <c r="N202" s="393"/>
      <c r="O202" s="393" t="s">
        <v>122</v>
      </c>
      <c r="P202" s="393"/>
      <c r="Q202" s="393"/>
      <c r="R202" s="401" t="s">
        <v>558</v>
      </c>
      <c r="S202" s="392">
        <v>18</v>
      </c>
      <c r="T202" s="392" t="s">
        <v>512</v>
      </c>
      <c r="V202" s="5" t="str">
        <f t="shared" ref="V202:V203" si="18">CONCATENATE("20",S202)</f>
        <v>2018</v>
      </c>
    </row>
    <row r="203" spans="1:22" s="5" customFormat="1" ht="31.5">
      <c r="A203" s="248" t="s">
        <v>106</v>
      </c>
      <c r="B203" s="254" t="s">
        <v>480</v>
      </c>
      <c r="C203" s="249" t="s">
        <v>130</v>
      </c>
      <c r="D203" s="256">
        <f t="shared" si="17"/>
        <v>19.05</v>
      </c>
      <c r="E203" s="257"/>
      <c r="F203" s="257">
        <v>19.05</v>
      </c>
      <c r="G203" s="636" t="s">
        <v>25</v>
      </c>
      <c r="H203" s="637" t="s">
        <v>26</v>
      </c>
      <c r="I203" s="255"/>
      <c r="J203" s="258" t="s">
        <v>51</v>
      </c>
      <c r="K203" s="249" t="s">
        <v>481</v>
      </c>
      <c r="L203" s="255" t="s">
        <v>505</v>
      </c>
      <c r="M203" s="255" t="s">
        <v>474</v>
      </c>
      <c r="N203" s="249"/>
      <c r="O203" s="249" t="s">
        <v>122</v>
      </c>
      <c r="P203" s="249"/>
      <c r="Q203" s="249"/>
      <c r="R203" s="254" t="s">
        <v>558</v>
      </c>
      <c r="S203" s="255">
        <v>18</v>
      </c>
      <c r="T203" s="255" t="s">
        <v>512</v>
      </c>
      <c r="V203" s="5" t="str">
        <f t="shared" si="18"/>
        <v>2018</v>
      </c>
    </row>
    <row r="204" spans="1:22" ht="24" customHeight="1"/>
  </sheetData>
  <autoFilter ref="A4:V203">
    <filterColumn colId="14">
      <filters>
        <filter val="x"/>
      </filters>
    </filterColumn>
  </autoFilter>
  <mergeCells count="16">
    <mergeCell ref="R3:R4"/>
    <mergeCell ref="A1:B1"/>
    <mergeCell ref="A2:R2"/>
    <mergeCell ref="A3:A4"/>
    <mergeCell ref="B3:B4"/>
    <mergeCell ref="C3:C4"/>
    <mergeCell ref="D3:D4"/>
    <mergeCell ref="E3:E4"/>
    <mergeCell ref="F3:G4"/>
    <mergeCell ref="H3:H4"/>
    <mergeCell ref="I3:I4"/>
    <mergeCell ref="J3:J4"/>
    <mergeCell ref="K3:K4"/>
    <mergeCell ref="L3:L4"/>
    <mergeCell ref="M3:M4"/>
    <mergeCell ref="N3:Q3"/>
  </mergeCells>
  <printOptions horizontalCentered="1"/>
  <pageMargins left="0.31496062992125984" right="0.31496062992125984" top="0.94488188976377963" bottom="0.31496062992125984" header="0.27559055118110237" footer="0.27559055118110237"/>
  <pageSetup paperSize="9" scale="82" fitToHeight="0" orientation="portrait" copies="2" r:id="rId1"/>
  <headerFooter>
    <oddFooter xml:space="preserve">&amp;R&amp;P+10 </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V204"/>
  <sheetViews>
    <sheetView zoomScale="85" zoomScaleNormal="85" zoomScaleSheetLayoutView="85" workbookViewId="0">
      <pane ySplit="4" topLeftCell="A5" activePane="bottomLeft" state="frozen"/>
      <selection activeCell="W67" sqref="W67"/>
      <selection pane="bottomLeft" activeCell="B3" sqref="B3:B4"/>
    </sheetView>
  </sheetViews>
  <sheetFormatPr defaultRowHeight="15.75"/>
  <cols>
    <col min="1" max="1" width="6.625" style="237" customWidth="1"/>
    <col min="2" max="2" width="56.625" style="6" customWidth="1"/>
    <col min="3" max="3" width="8.375" style="236" customWidth="1"/>
    <col min="4" max="4" width="9.25" style="7" customWidth="1"/>
    <col min="5" max="5" width="8.125" style="7" hidden="1" customWidth="1"/>
    <col min="6" max="6" width="8" style="7" hidden="1" customWidth="1"/>
    <col min="7" max="7" width="11.25" style="1" hidden="1" customWidth="1"/>
    <col min="8" max="8" width="13.875" style="236" customWidth="1"/>
    <col min="9" max="9" width="24.5" style="2" hidden="1" customWidth="1"/>
    <col min="10" max="10" width="14.125" style="236" hidden="1" customWidth="1"/>
    <col min="11" max="11" width="17.5" style="236" hidden="1" customWidth="1"/>
    <col min="12" max="12" width="27.25" style="3" hidden="1" customWidth="1"/>
    <col min="13" max="13" width="22.75" style="2" hidden="1" customWidth="1"/>
    <col min="14" max="17" width="0" style="236" hidden="1" customWidth="1"/>
    <col min="18" max="18" width="33.125" style="3" hidden="1" customWidth="1"/>
    <col min="19" max="19" width="4.5" style="2" hidden="1" customWidth="1"/>
    <col min="20" max="20" width="8" style="2" hidden="1" customWidth="1"/>
    <col min="21" max="22" width="9" style="2" hidden="1" customWidth="1"/>
    <col min="23" max="250" width="9" style="2"/>
    <col min="251" max="251" width="8.25" style="2" bestFit="1" customWidth="1"/>
    <col min="252" max="252" width="36.125" style="2" customWidth="1"/>
    <col min="253" max="253" width="0" style="2" hidden="1" customWidth="1"/>
    <col min="254" max="255" width="8.125" style="2" customWidth="1"/>
    <col min="256" max="256" width="8" style="2" customWidth="1"/>
    <col min="257" max="257" width="7.375" style="2" customWidth="1"/>
    <col min="258" max="258" width="13.875" style="2" customWidth="1"/>
    <col min="259" max="259" width="14.125" style="2" customWidth="1"/>
    <col min="260" max="260" width="10.875" style="2" customWidth="1"/>
    <col min="261" max="261" width="0" style="2" hidden="1" customWidth="1"/>
    <col min="262" max="262" width="13.75" style="2" customWidth="1"/>
    <col min="263" max="263" width="0" style="2" hidden="1" customWidth="1"/>
    <col min="264" max="264" width="23.125" style="2" customWidth="1"/>
    <col min="265" max="265" width="22.75" style="2" customWidth="1"/>
    <col min="266" max="266" width="96.5" style="2" customWidth="1"/>
    <col min="267" max="506" width="9" style="2"/>
    <col min="507" max="507" width="8.25" style="2" bestFit="1" customWidth="1"/>
    <col min="508" max="508" width="36.125" style="2" customWidth="1"/>
    <col min="509" max="509" width="0" style="2" hidden="1" customWidth="1"/>
    <col min="510" max="511" width="8.125" style="2" customWidth="1"/>
    <col min="512" max="512" width="8" style="2" customWidth="1"/>
    <col min="513" max="513" width="7.375" style="2" customWidth="1"/>
    <col min="514" max="514" width="13.875" style="2" customWidth="1"/>
    <col min="515" max="515" width="14.125" style="2" customWidth="1"/>
    <col min="516" max="516" width="10.875" style="2" customWidth="1"/>
    <col min="517" max="517" width="0" style="2" hidden="1" customWidth="1"/>
    <col min="518" max="518" width="13.75" style="2" customWidth="1"/>
    <col min="519" max="519" width="0" style="2" hidden="1" customWidth="1"/>
    <col min="520" max="520" width="23.125" style="2" customWidth="1"/>
    <col min="521" max="521" width="22.75" style="2" customWidth="1"/>
    <col min="522" max="522" width="96.5" style="2" customWidth="1"/>
    <col min="523" max="762" width="9" style="2"/>
    <col min="763" max="763" width="8.25" style="2" bestFit="1" customWidth="1"/>
    <col min="764" max="764" width="36.125" style="2" customWidth="1"/>
    <col min="765" max="765" width="0" style="2" hidden="1" customWidth="1"/>
    <col min="766" max="767" width="8.125" style="2" customWidth="1"/>
    <col min="768" max="768" width="8" style="2" customWidth="1"/>
    <col min="769" max="769" width="7.375" style="2" customWidth="1"/>
    <col min="770" max="770" width="13.875" style="2" customWidth="1"/>
    <col min="771" max="771" width="14.125" style="2" customWidth="1"/>
    <col min="772" max="772" width="10.875" style="2" customWidth="1"/>
    <col min="773" max="773" width="0" style="2" hidden="1" customWidth="1"/>
    <col min="774" max="774" width="13.75" style="2" customWidth="1"/>
    <col min="775" max="775" width="0" style="2" hidden="1" customWidth="1"/>
    <col min="776" max="776" width="23.125" style="2" customWidth="1"/>
    <col min="777" max="777" width="22.75" style="2" customWidth="1"/>
    <col min="778" max="778" width="96.5" style="2" customWidth="1"/>
    <col min="779" max="1018" width="9" style="2"/>
    <col min="1019" max="1019" width="8.25" style="2" bestFit="1" customWidth="1"/>
    <col min="1020" max="1020" width="36.125" style="2" customWidth="1"/>
    <col min="1021" max="1021" width="0" style="2" hidden="1" customWidth="1"/>
    <col min="1022" max="1023" width="8.125" style="2" customWidth="1"/>
    <col min="1024" max="1024" width="8" style="2" customWidth="1"/>
    <col min="1025" max="1025" width="7.375" style="2" customWidth="1"/>
    <col min="1026" max="1026" width="13.875" style="2" customWidth="1"/>
    <col min="1027" max="1027" width="14.125" style="2" customWidth="1"/>
    <col min="1028" max="1028" width="10.875" style="2" customWidth="1"/>
    <col min="1029" max="1029" width="0" style="2" hidden="1" customWidth="1"/>
    <col min="1030" max="1030" width="13.75" style="2" customWidth="1"/>
    <col min="1031" max="1031" width="0" style="2" hidden="1" customWidth="1"/>
    <col min="1032" max="1032" width="23.125" style="2" customWidth="1"/>
    <col min="1033" max="1033" width="22.75" style="2" customWidth="1"/>
    <col min="1034" max="1034" width="96.5" style="2" customWidth="1"/>
    <col min="1035" max="1274" width="9" style="2"/>
    <col min="1275" max="1275" width="8.25" style="2" bestFit="1" customWidth="1"/>
    <col min="1276" max="1276" width="36.125" style="2" customWidth="1"/>
    <col min="1277" max="1277" width="0" style="2" hidden="1" customWidth="1"/>
    <col min="1278" max="1279" width="8.125" style="2" customWidth="1"/>
    <col min="1280" max="1280" width="8" style="2" customWidth="1"/>
    <col min="1281" max="1281" width="7.375" style="2" customWidth="1"/>
    <col min="1282" max="1282" width="13.875" style="2" customWidth="1"/>
    <col min="1283" max="1283" width="14.125" style="2" customWidth="1"/>
    <col min="1284" max="1284" width="10.875" style="2" customWidth="1"/>
    <col min="1285" max="1285" width="0" style="2" hidden="1" customWidth="1"/>
    <col min="1286" max="1286" width="13.75" style="2" customWidth="1"/>
    <col min="1287" max="1287" width="0" style="2" hidden="1" customWidth="1"/>
    <col min="1288" max="1288" width="23.125" style="2" customWidth="1"/>
    <col min="1289" max="1289" width="22.75" style="2" customWidth="1"/>
    <col min="1290" max="1290" width="96.5" style="2" customWidth="1"/>
    <col min="1291" max="1530" width="9" style="2"/>
    <col min="1531" max="1531" width="8.25" style="2" bestFit="1" customWidth="1"/>
    <col min="1532" max="1532" width="36.125" style="2" customWidth="1"/>
    <col min="1533" max="1533" width="0" style="2" hidden="1" customWidth="1"/>
    <col min="1534" max="1535" width="8.125" style="2" customWidth="1"/>
    <col min="1536" max="1536" width="8" style="2" customWidth="1"/>
    <col min="1537" max="1537" width="7.375" style="2" customWidth="1"/>
    <col min="1538" max="1538" width="13.875" style="2" customWidth="1"/>
    <col min="1539" max="1539" width="14.125" style="2" customWidth="1"/>
    <col min="1540" max="1540" width="10.875" style="2" customWidth="1"/>
    <col min="1541" max="1541" width="0" style="2" hidden="1" customWidth="1"/>
    <col min="1542" max="1542" width="13.75" style="2" customWidth="1"/>
    <col min="1543" max="1543" width="0" style="2" hidden="1" customWidth="1"/>
    <col min="1544" max="1544" width="23.125" style="2" customWidth="1"/>
    <col min="1545" max="1545" width="22.75" style="2" customWidth="1"/>
    <col min="1546" max="1546" width="96.5" style="2" customWidth="1"/>
    <col min="1547" max="1786" width="9" style="2"/>
    <col min="1787" max="1787" width="8.25" style="2" bestFit="1" customWidth="1"/>
    <col min="1788" max="1788" width="36.125" style="2" customWidth="1"/>
    <col min="1789" max="1789" width="0" style="2" hidden="1" customWidth="1"/>
    <col min="1790" max="1791" width="8.125" style="2" customWidth="1"/>
    <col min="1792" max="1792" width="8" style="2" customWidth="1"/>
    <col min="1793" max="1793" width="7.375" style="2" customWidth="1"/>
    <col min="1794" max="1794" width="13.875" style="2" customWidth="1"/>
    <col min="1795" max="1795" width="14.125" style="2" customWidth="1"/>
    <col min="1796" max="1796" width="10.875" style="2" customWidth="1"/>
    <col min="1797" max="1797" width="0" style="2" hidden="1" customWidth="1"/>
    <col min="1798" max="1798" width="13.75" style="2" customWidth="1"/>
    <col min="1799" max="1799" width="0" style="2" hidden="1" customWidth="1"/>
    <col min="1800" max="1800" width="23.125" style="2" customWidth="1"/>
    <col min="1801" max="1801" width="22.75" style="2" customWidth="1"/>
    <col min="1802" max="1802" width="96.5" style="2" customWidth="1"/>
    <col min="1803" max="2042" width="9" style="2"/>
    <col min="2043" max="2043" width="8.25" style="2" bestFit="1" customWidth="1"/>
    <col min="2044" max="2044" width="36.125" style="2" customWidth="1"/>
    <col min="2045" max="2045" width="0" style="2" hidden="1" customWidth="1"/>
    <col min="2046" max="2047" width="8.125" style="2" customWidth="1"/>
    <col min="2048" max="2048" width="8" style="2" customWidth="1"/>
    <col min="2049" max="2049" width="7.375" style="2" customWidth="1"/>
    <col min="2050" max="2050" width="13.875" style="2" customWidth="1"/>
    <col min="2051" max="2051" width="14.125" style="2" customWidth="1"/>
    <col min="2052" max="2052" width="10.875" style="2" customWidth="1"/>
    <col min="2053" max="2053" width="0" style="2" hidden="1" customWidth="1"/>
    <col min="2054" max="2054" width="13.75" style="2" customWidth="1"/>
    <col min="2055" max="2055" width="0" style="2" hidden="1" customWidth="1"/>
    <col min="2056" max="2056" width="23.125" style="2" customWidth="1"/>
    <col min="2057" max="2057" width="22.75" style="2" customWidth="1"/>
    <col min="2058" max="2058" width="96.5" style="2" customWidth="1"/>
    <col min="2059" max="2298" width="9" style="2"/>
    <col min="2299" max="2299" width="8.25" style="2" bestFit="1" customWidth="1"/>
    <col min="2300" max="2300" width="36.125" style="2" customWidth="1"/>
    <col min="2301" max="2301" width="0" style="2" hidden="1" customWidth="1"/>
    <col min="2302" max="2303" width="8.125" style="2" customWidth="1"/>
    <col min="2304" max="2304" width="8" style="2" customWidth="1"/>
    <col min="2305" max="2305" width="7.375" style="2" customWidth="1"/>
    <col min="2306" max="2306" width="13.875" style="2" customWidth="1"/>
    <col min="2307" max="2307" width="14.125" style="2" customWidth="1"/>
    <col min="2308" max="2308" width="10.875" style="2" customWidth="1"/>
    <col min="2309" max="2309" width="0" style="2" hidden="1" customWidth="1"/>
    <col min="2310" max="2310" width="13.75" style="2" customWidth="1"/>
    <col min="2311" max="2311" width="0" style="2" hidden="1" customWidth="1"/>
    <col min="2312" max="2312" width="23.125" style="2" customWidth="1"/>
    <col min="2313" max="2313" width="22.75" style="2" customWidth="1"/>
    <col min="2314" max="2314" width="96.5" style="2" customWidth="1"/>
    <col min="2315" max="2554" width="9" style="2"/>
    <col min="2555" max="2555" width="8.25" style="2" bestFit="1" customWidth="1"/>
    <col min="2556" max="2556" width="36.125" style="2" customWidth="1"/>
    <col min="2557" max="2557" width="0" style="2" hidden="1" customWidth="1"/>
    <col min="2558" max="2559" width="8.125" style="2" customWidth="1"/>
    <col min="2560" max="2560" width="8" style="2" customWidth="1"/>
    <col min="2561" max="2561" width="7.375" style="2" customWidth="1"/>
    <col min="2562" max="2562" width="13.875" style="2" customWidth="1"/>
    <col min="2563" max="2563" width="14.125" style="2" customWidth="1"/>
    <col min="2564" max="2564" width="10.875" style="2" customWidth="1"/>
    <col min="2565" max="2565" width="0" style="2" hidden="1" customWidth="1"/>
    <col min="2566" max="2566" width="13.75" style="2" customWidth="1"/>
    <col min="2567" max="2567" width="0" style="2" hidden="1" customWidth="1"/>
    <col min="2568" max="2568" width="23.125" style="2" customWidth="1"/>
    <col min="2569" max="2569" width="22.75" style="2" customWidth="1"/>
    <col min="2570" max="2570" width="96.5" style="2" customWidth="1"/>
    <col min="2571" max="2810" width="9" style="2"/>
    <col min="2811" max="2811" width="8.25" style="2" bestFit="1" customWidth="1"/>
    <col min="2812" max="2812" width="36.125" style="2" customWidth="1"/>
    <col min="2813" max="2813" width="0" style="2" hidden="1" customWidth="1"/>
    <col min="2814" max="2815" width="8.125" style="2" customWidth="1"/>
    <col min="2816" max="2816" width="8" style="2" customWidth="1"/>
    <col min="2817" max="2817" width="7.375" style="2" customWidth="1"/>
    <col min="2818" max="2818" width="13.875" style="2" customWidth="1"/>
    <col min="2819" max="2819" width="14.125" style="2" customWidth="1"/>
    <col min="2820" max="2820" width="10.875" style="2" customWidth="1"/>
    <col min="2821" max="2821" width="0" style="2" hidden="1" customWidth="1"/>
    <col min="2822" max="2822" width="13.75" style="2" customWidth="1"/>
    <col min="2823" max="2823" width="0" style="2" hidden="1" customWidth="1"/>
    <col min="2824" max="2824" width="23.125" style="2" customWidth="1"/>
    <col min="2825" max="2825" width="22.75" style="2" customWidth="1"/>
    <col min="2826" max="2826" width="96.5" style="2" customWidth="1"/>
    <col min="2827" max="3066" width="9" style="2"/>
    <col min="3067" max="3067" width="8.25" style="2" bestFit="1" customWidth="1"/>
    <col min="3068" max="3068" width="36.125" style="2" customWidth="1"/>
    <col min="3069" max="3069" width="0" style="2" hidden="1" customWidth="1"/>
    <col min="3070" max="3071" width="8.125" style="2" customWidth="1"/>
    <col min="3072" max="3072" width="8" style="2" customWidth="1"/>
    <col min="3073" max="3073" width="7.375" style="2" customWidth="1"/>
    <col min="3074" max="3074" width="13.875" style="2" customWidth="1"/>
    <col min="3075" max="3075" width="14.125" style="2" customWidth="1"/>
    <col min="3076" max="3076" width="10.875" style="2" customWidth="1"/>
    <col min="3077" max="3077" width="0" style="2" hidden="1" customWidth="1"/>
    <col min="3078" max="3078" width="13.75" style="2" customWidth="1"/>
    <col min="3079" max="3079" width="0" style="2" hidden="1" customWidth="1"/>
    <col min="3080" max="3080" width="23.125" style="2" customWidth="1"/>
    <col min="3081" max="3081" width="22.75" style="2" customWidth="1"/>
    <col min="3082" max="3082" width="96.5" style="2" customWidth="1"/>
    <col min="3083" max="3322" width="9" style="2"/>
    <col min="3323" max="3323" width="8.25" style="2" bestFit="1" customWidth="1"/>
    <col min="3324" max="3324" width="36.125" style="2" customWidth="1"/>
    <col min="3325" max="3325" width="0" style="2" hidden="1" customWidth="1"/>
    <col min="3326" max="3327" width="8.125" style="2" customWidth="1"/>
    <col min="3328" max="3328" width="8" style="2" customWidth="1"/>
    <col min="3329" max="3329" width="7.375" style="2" customWidth="1"/>
    <col min="3330" max="3330" width="13.875" style="2" customWidth="1"/>
    <col min="3331" max="3331" width="14.125" style="2" customWidth="1"/>
    <col min="3332" max="3332" width="10.875" style="2" customWidth="1"/>
    <col min="3333" max="3333" width="0" style="2" hidden="1" customWidth="1"/>
    <col min="3334" max="3334" width="13.75" style="2" customWidth="1"/>
    <col min="3335" max="3335" width="0" style="2" hidden="1" customWidth="1"/>
    <col min="3336" max="3336" width="23.125" style="2" customWidth="1"/>
    <col min="3337" max="3337" width="22.75" style="2" customWidth="1"/>
    <col min="3338" max="3338" width="96.5" style="2" customWidth="1"/>
    <col min="3339" max="3578" width="9" style="2"/>
    <col min="3579" max="3579" width="8.25" style="2" bestFit="1" customWidth="1"/>
    <col min="3580" max="3580" width="36.125" style="2" customWidth="1"/>
    <col min="3581" max="3581" width="0" style="2" hidden="1" customWidth="1"/>
    <col min="3582" max="3583" width="8.125" style="2" customWidth="1"/>
    <col min="3584" max="3584" width="8" style="2" customWidth="1"/>
    <col min="3585" max="3585" width="7.375" style="2" customWidth="1"/>
    <col min="3586" max="3586" width="13.875" style="2" customWidth="1"/>
    <col min="3587" max="3587" width="14.125" style="2" customWidth="1"/>
    <col min="3588" max="3588" width="10.875" style="2" customWidth="1"/>
    <col min="3589" max="3589" width="0" style="2" hidden="1" customWidth="1"/>
    <col min="3590" max="3590" width="13.75" style="2" customWidth="1"/>
    <col min="3591" max="3591" width="0" style="2" hidden="1" customWidth="1"/>
    <col min="3592" max="3592" width="23.125" style="2" customWidth="1"/>
    <col min="3593" max="3593" width="22.75" style="2" customWidth="1"/>
    <col min="3594" max="3594" width="96.5" style="2" customWidth="1"/>
    <col min="3595" max="3834" width="9" style="2"/>
    <col min="3835" max="3835" width="8.25" style="2" bestFit="1" customWidth="1"/>
    <col min="3836" max="3836" width="36.125" style="2" customWidth="1"/>
    <col min="3837" max="3837" width="0" style="2" hidden="1" customWidth="1"/>
    <col min="3838" max="3839" width="8.125" style="2" customWidth="1"/>
    <col min="3840" max="3840" width="8" style="2" customWidth="1"/>
    <col min="3841" max="3841" width="7.375" style="2" customWidth="1"/>
    <col min="3842" max="3842" width="13.875" style="2" customWidth="1"/>
    <col min="3843" max="3843" width="14.125" style="2" customWidth="1"/>
    <col min="3844" max="3844" width="10.875" style="2" customWidth="1"/>
    <col min="3845" max="3845" width="0" style="2" hidden="1" customWidth="1"/>
    <col min="3846" max="3846" width="13.75" style="2" customWidth="1"/>
    <col min="3847" max="3847" width="0" style="2" hidden="1" customWidth="1"/>
    <col min="3848" max="3848" width="23.125" style="2" customWidth="1"/>
    <col min="3849" max="3849" width="22.75" style="2" customWidth="1"/>
    <col min="3850" max="3850" width="96.5" style="2" customWidth="1"/>
    <col min="3851" max="4090" width="9" style="2"/>
    <col min="4091" max="4091" width="8.25" style="2" bestFit="1" customWidth="1"/>
    <col min="4092" max="4092" width="36.125" style="2" customWidth="1"/>
    <col min="4093" max="4093" width="0" style="2" hidden="1" customWidth="1"/>
    <col min="4094" max="4095" width="8.125" style="2" customWidth="1"/>
    <col min="4096" max="4096" width="8" style="2" customWidth="1"/>
    <col min="4097" max="4097" width="7.375" style="2" customWidth="1"/>
    <col min="4098" max="4098" width="13.875" style="2" customWidth="1"/>
    <col min="4099" max="4099" width="14.125" style="2" customWidth="1"/>
    <col min="4100" max="4100" width="10.875" style="2" customWidth="1"/>
    <col min="4101" max="4101" width="0" style="2" hidden="1" customWidth="1"/>
    <col min="4102" max="4102" width="13.75" style="2" customWidth="1"/>
    <col min="4103" max="4103" width="0" style="2" hidden="1" customWidth="1"/>
    <col min="4104" max="4104" width="23.125" style="2" customWidth="1"/>
    <col min="4105" max="4105" width="22.75" style="2" customWidth="1"/>
    <col min="4106" max="4106" width="96.5" style="2" customWidth="1"/>
    <col min="4107" max="4346" width="9" style="2"/>
    <col min="4347" max="4347" width="8.25" style="2" bestFit="1" customWidth="1"/>
    <col min="4348" max="4348" width="36.125" style="2" customWidth="1"/>
    <col min="4349" max="4349" width="0" style="2" hidden="1" customWidth="1"/>
    <col min="4350" max="4351" width="8.125" style="2" customWidth="1"/>
    <col min="4352" max="4352" width="8" style="2" customWidth="1"/>
    <col min="4353" max="4353" width="7.375" style="2" customWidth="1"/>
    <col min="4354" max="4354" width="13.875" style="2" customWidth="1"/>
    <col min="4355" max="4355" width="14.125" style="2" customWidth="1"/>
    <col min="4356" max="4356" width="10.875" style="2" customWidth="1"/>
    <col min="4357" max="4357" width="0" style="2" hidden="1" customWidth="1"/>
    <col min="4358" max="4358" width="13.75" style="2" customWidth="1"/>
    <col min="4359" max="4359" width="0" style="2" hidden="1" customWidth="1"/>
    <col min="4360" max="4360" width="23.125" style="2" customWidth="1"/>
    <col min="4361" max="4361" width="22.75" style="2" customWidth="1"/>
    <col min="4362" max="4362" width="96.5" style="2" customWidth="1"/>
    <col min="4363" max="4602" width="9" style="2"/>
    <col min="4603" max="4603" width="8.25" style="2" bestFit="1" customWidth="1"/>
    <col min="4604" max="4604" width="36.125" style="2" customWidth="1"/>
    <col min="4605" max="4605" width="0" style="2" hidden="1" customWidth="1"/>
    <col min="4606" max="4607" width="8.125" style="2" customWidth="1"/>
    <col min="4608" max="4608" width="8" style="2" customWidth="1"/>
    <col min="4609" max="4609" width="7.375" style="2" customWidth="1"/>
    <col min="4610" max="4610" width="13.875" style="2" customWidth="1"/>
    <col min="4611" max="4611" width="14.125" style="2" customWidth="1"/>
    <col min="4612" max="4612" width="10.875" style="2" customWidth="1"/>
    <col min="4613" max="4613" width="0" style="2" hidden="1" customWidth="1"/>
    <col min="4614" max="4614" width="13.75" style="2" customWidth="1"/>
    <col min="4615" max="4615" width="0" style="2" hidden="1" customWidth="1"/>
    <col min="4616" max="4616" width="23.125" style="2" customWidth="1"/>
    <col min="4617" max="4617" width="22.75" style="2" customWidth="1"/>
    <col min="4618" max="4618" width="96.5" style="2" customWidth="1"/>
    <col min="4619" max="4858" width="9" style="2"/>
    <col min="4859" max="4859" width="8.25" style="2" bestFit="1" customWidth="1"/>
    <col min="4860" max="4860" width="36.125" style="2" customWidth="1"/>
    <col min="4861" max="4861" width="0" style="2" hidden="1" customWidth="1"/>
    <col min="4862" max="4863" width="8.125" style="2" customWidth="1"/>
    <col min="4864" max="4864" width="8" style="2" customWidth="1"/>
    <col min="4865" max="4865" width="7.375" style="2" customWidth="1"/>
    <col min="4866" max="4866" width="13.875" style="2" customWidth="1"/>
    <col min="4867" max="4867" width="14.125" style="2" customWidth="1"/>
    <col min="4868" max="4868" width="10.875" style="2" customWidth="1"/>
    <col min="4869" max="4869" width="0" style="2" hidden="1" customWidth="1"/>
    <col min="4870" max="4870" width="13.75" style="2" customWidth="1"/>
    <col min="4871" max="4871" width="0" style="2" hidden="1" customWidth="1"/>
    <col min="4872" max="4872" width="23.125" style="2" customWidth="1"/>
    <col min="4873" max="4873" width="22.75" style="2" customWidth="1"/>
    <col min="4874" max="4874" width="96.5" style="2" customWidth="1"/>
    <col min="4875" max="5114" width="9" style="2"/>
    <col min="5115" max="5115" width="8.25" style="2" bestFit="1" customWidth="1"/>
    <col min="5116" max="5116" width="36.125" style="2" customWidth="1"/>
    <col min="5117" max="5117" width="0" style="2" hidden="1" customWidth="1"/>
    <col min="5118" max="5119" width="8.125" style="2" customWidth="1"/>
    <col min="5120" max="5120" width="8" style="2" customWidth="1"/>
    <col min="5121" max="5121" width="7.375" style="2" customWidth="1"/>
    <col min="5122" max="5122" width="13.875" style="2" customWidth="1"/>
    <col min="5123" max="5123" width="14.125" style="2" customWidth="1"/>
    <col min="5124" max="5124" width="10.875" style="2" customWidth="1"/>
    <col min="5125" max="5125" width="0" style="2" hidden="1" customWidth="1"/>
    <col min="5126" max="5126" width="13.75" style="2" customWidth="1"/>
    <col min="5127" max="5127" width="0" style="2" hidden="1" customWidth="1"/>
    <col min="5128" max="5128" width="23.125" style="2" customWidth="1"/>
    <col min="5129" max="5129" width="22.75" style="2" customWidth="1"/>
    <col min="5130" max="5130" width="96.5" style="2" customWidth="1"/>
    <col min="5131" max="5370" width="9" style="2"/>
    <col min="5371" max="5371" width="8.25" style="2" bestFit="1" customWidth="1"/>
    <col min="5372" max="5372" width="36.125" style="2" customWidth="1"/>
    <col min="5373" max="5373" width="0" style="2" hidden="1" customWidth="1"/>
    <col min="5374" max="5375" width="8.125" style="2" customWidth="1"/>
    <col min="5376" max="5376" width="8" style="2" customWidth="1"/>
    <col min="5377" max="5377" width="7.375" style="2" customWidth="1"/>
    <col min="5378" max="5378" width="13.875" style="2" customWidth="1"/>
    <col min="5379" max="5379" width="14.125" style="2" customWidth="1"/>
    <col min="5380" max="5380" width="10.875" style="2" customWidth="1"/>
    <col min="5381" max="5381" width="0" style="2" hidden="1" customWidth="1"/>
    <col min="5382" max="5382" width="13.75" style="2" customWidth="1"/>
    <col min="5383" max="5383" width="0" style="2" hidden="1" customWidth="1"/>
    <col min="5384" max="5384" width="23.125" style="2" customWidth="1"/>
    <col min="5385" max="5385" width="22.75" style="2" customWidth="1"/>
    <col min="5386" max="5386" width="96.5" style="2" customWidth="1"/>
    <col min="5387" max="5626" width="9" style="2"/>
    <col min="5627" max="5627" width="8.25" style="2" bestFit="1" customWidth="1"/>
    <col min="5628" max="5628" width="36.125" style="2" customWidth="1"/>
    <col min="5629" max="5629" width="0" style="2" hidden="1" customWidth="1"/>
    <col min="5630" max="5631" width="8.125" style="2" customWidth="1"/>
    <col min="5632" max="5632" width="8" style="2" customWidth="1"/>
    <col min="5633" max="5633" width="7.375" style="2" customWidth="1"/>
    <col min="5634" max="5634" width="13.875" style="2" customWidth="1"/>
    <col min="5635" max="5635" width="14.125" style="2" customWidth="1"/>
    <col min="5636" max="5636" width="10.875" style="2" customWidth="1"/>
    <col min="5637" max="5637" width="0" style="2" hidden="1" customWidth="1"/>
    <col min="5638" max="5638" width="13.75" style="2" customWidth="1"/>
    <col min="5639" max="5639" width="0" style="2" hidden="1" customWidth="1"/>
    <col min="5640" max="5640" width="23.125" style="2" customWidth="1"/>
    <col min="5641" max="5641" width="22.75" style="2" customWidth="1"/>
    <col min="5642" max="5642" width="96.5" style="2" customWidth="1"/>
    <col min="5643" max="5882" width="9" style="2"/>
    <col min="5883" max="5883" width="8.25" style="2" bestFit="1" customWidth="1"/>
    <col min="5884" max="5884" width="36.125" style="2" customWidth="1"/>
    <col min="5885" max="5885" width="0" style="2" hidden="1" customWidth="1"/>
    <col min="5886" max="5887" width="8.125" style="2" customWidth="1"/>
    <col min="5888" max="5888" width="8" style="2" customWidth="1"/>
    <col min="5889" max="5889" width="7.375" style="2" customWidth="1"/>
    <col min="5890" max="5890" width="13.875" style="2" customWidth="1"/>
    <col min="5891" max="5891" width="14.125" style="2" customWidth="1"/>
    <col min="5892" max="5892" width="10.875" style="2" customWidth="1"/>
    <col min="5893" max="5893" width="0" style="2" hidden="1" customWidth="1"/>
    <col min="5894" max="5894" width="13.75" style="2" customWidth="1"/>
    <col min="5895" max="5895" width="0" style="2" hidden="1" customWidth="1"/>
    <col min="5896" max="5896" width="23.125" style="2" customWidth="1"/>
    <col min="5897" max="5897" width="22.75" style="2" customWidth="1"/>
    <col min="5898" max="5898" width="96.5" style="2" customWidth="1"/>
    <col min="5899" max="6138" width="9" style="2"/>
    <col min="6139" max="6139" width="8.25" style="2" bestFit="1" customWidth="1"/>
    <col min="6140" max="6140" width="36.125" style="2" customWidth="1"/>
    <col min="6141" max="6141" width="0" style="2" hidden="1" customWidth="1"/>
    <col min="6142" max="6143" width="8.125" style="2" customWidth="1"/>
    <col min="6144" max="6144" width="8" style="2" customWidth="1"/>
    <col min="6145" max="6145" width="7.375" style="2" customWidth="1"/>
    <col min="6146" max="6146" width="13.875" style="2" customWidth="1"/>
    <col min="6147" max="6147" width="14.125" style="2" customWidth="1"/>
    <col min="6148" max="6148" width="10.875" style="2" customWidth="1"/>
    <col min="6149" max="6149" width="0" style="2" hidden="1" customWidth="1"/>
    <col min="6150" max="6150" width="13.75" style="2" customWidth="1"/>
    <col min="6151" max="6151" width="0" style="2" hidden="1" customWidth="1"/>
    <col min="6152" max="6152" width="23.125" style="2" customWidth="1"/>
    <col min="6153" max="6153" width="22.75" style="2" customWidth="1"/>
    <col min="6154" max="6154" width="96.5" style="2" customWidth="1"/>
    <col min="6155" max="6394" width="9" style="2"/>
    <col min="6395" max="6395" width="8.25" style="2" bestFit="1" customWidth="1"/>
    <col min="6396" max="6396" width="36.125" style="2" customWidth="1"/>
    <col min="6397" max="6397" width="0" style="2" hidden="1" customWidth="1"/>
    <col min="6398" max="6399" width="8.125" style="2" customWidth="1"/>
    <col min="6400" max="6400" width="8" style="2" customWidth="1"/>
    <col min="6401" max="6401" width="7.375" style="2" customWidth="1"/>
    <col min="6402" max="6402" width="13.875" style="2" customWidth="1"/>
    <col min="6403" max="6403" width="14.125" style="2" customWidth="1"/>
    <col min="6404" max="6404" width="10.875" style="2" customWidth="1"/>
    <col min="6405" max="6405" width="0" style="2" hidden="1" customWidth="1"/>
    <col min="6406" max="6406" width="13.75" style="2" customWidth="1"/>
    <col min="6407" max="6407" width="0" style="2" hidden="1" customWidth="1"/>
    <col min="6408" max="6408" width="23.125" style="2" customWidth="1"/>
    <col min="6409" max="6409" width="22.75" style="2" customWidth="1"/>
    <col min="6410" max="6410" width="96.5" style="2" customWidth="1"/>
    <col min="6411" max="6650" width="9" style="2"/>
    <col min="6651" max="6651" width="8.25" style="2" bestFit="1" customWidth="1"/>
    <col min="6652" max="6652" width="36.125" style="2" customWidth="1"/>
    <col min="6653" max="6653" width="0" style="2" hidden="1" customWidth="1"/>
    <col min="6654" max="6655" width="8.125" style="2" customWidth="1"/>
    <col min="6656" max="6656" width="8" style="2" customWidth="1"/>
    <col min="6657" max="6657" width="7.375" style="2" customWidth="1"/>
    <col min="6658" max="6658" width="13.875" style="2" customWidth="1"/>
    <col min="6659" max="6659" width="14.125" style="2" customWidth="1"/>
    <col min="6660" max="6660" width="10.875" style="2" customWidth="1"/>
    <col min="6661" max="6661" width="0" style="2" hidden="1" customWidth="1"/>
    <col min="6662" max="6662" width="13.75" style="2" customWidth="1"/>
    <col min="6663" max="6663" width="0" style="2" hidden="1" customWidth="1"/>
    <col min="6664" max="6664" width="23.125" style="2" customWidth="1"/>
    <col min="6665" max="6665" width="22.75" style="2" customWidth="1"/>
    <col min="6666" max="6666" width="96.5" style="2" customWidth="1"/>
    <col min="6667" max="6906" width="9" style="2"/>
    <col min="6907" max="6907" width="8.25" style="2" bestFit="1" customWidth="1"/>
    <col min="6908" max="6908" width="36.125" style="2" customWidth="1"/>
    <col min="6909" max="6909" width="0" style="2" hidden="1" customWidth="1"/>
    <col min="6910" max="6911" width="8.125" style="2" customWidth="1"/>
    <col min="6912" max="6912" width="8" style="2" customWidth="1"/>
    <col min="6913" max="6913" width="7.375" style="2" customWidth="1"/>
    <col min="6914" max="6914" width="13.875" style="2" customWidth="1"/>
    <col min="6915" max="6915" width="14.125" style="2" customWidth="1"/>
    <col min="6916" max="6916" width="10.875" style="2" customWidth="1"/>
    <col min="6917" max="6917" width="0" style="2" hidden="1" customWidth="1"/>
    <col min="6918" max="6918" width="13.75" style="2" customWidth="1"/>
    <col min="6919" max="6919" width="0" style="2" hidden="1" customWidth="1"/>
    <col min="6920" max="6920" width="23.125" style="2" customWidth="1"/>
    <col min="6921" max="6921" width="22.75" style="2" customWidth="1"/>
    <col min="6922" max="6922" width="96.5" style="2" customWidth="1"/>
    <col min="6923" max="7162" width="9" style="2"/>
    <col min="7163" max="7163" width="8.25" style="2" bestFit="1" customWidth="1"/>
    <col min="7164" max="7164" width="36.125" style="2" customWidth="1"/>
    <col min="7165" max="7165" width="0" style="2" hidden="1" customWidth="1"/>
    <col min="7166" max="7167" width="8.125" style="2" customWidth="1"/>
    <col min="7168" max="7168" width="8" style="2" customWidth="1"/>
    <col min="7169" max="7169" width="7.375" style="2" customWidth="1"/>
    <col min="7170" max="7170" width="13.875" style="2" customWidth="1"/>
    <col min="7171" max="7171" width="14.125" style="2" customWidth="1"/>
    <col min="7172" max="7172" width="10.875" style="2" customWidth="1"/>
    <col min="7173" max="7173" width="0" style="2" hidden="1" customWidth="1"/>
    <col min="7174" max="7174" width="13.75" style="2" customWidth="1"/>
    <col min="7175" max="7175" width="0" style="2" hidden="1" customWidth="1"/>
    <col min="7176" max="7176" width="23.125" style="2" customWidth="1"/>
    <col min="7177" max="7177" width="22.75" style="2" customWidth="1"/>
    <col min="7178" max="7178" width="96.5" style="2" customWidth="1"/>
    <col min="7179" max="7418" width="9" style="2"/>
    <col min="7419" max="7419" width="8.25" style="2" bestFit="1" customWidth="1"/>
    <col min="7420" max="7420" width="36.125" style="2" customWidth="1"/>
    <col min="7421" max="7421" width="0" style="2" hidden="1" customWidth="1"/>
    <col min="7422" max="7423" width="8.125" style="2" customWidth="1"/>
    <col min="7424" max="7424" width="8" style="2" customWidth="1"/>
    <col min="7425" max="7425" width="7.375" style="2" customWidth="1"/>
    <col min="7426" max="7426" width="13.875" style="2" customWidth="1"/>
    <col min="7427" max="7427" width="14.125" style="2" customWidth="1"/>
    <col min="7428" max="7428" width="10.875" style="2" customWidth="1"/>
    <col min="7429" max="7429" width="0" style="2" hidden="1" customWidth="1"/>
    <col min="7430" max="7430" width="13.75" style="2" customWidth="1"/>
    <col min="7431" max="7431" width="0" style="2" hidden="1" customWidth="1"/>
    <col min="7432" max="7432" width="23.125" style="2" customWidth="1"/>
    <col min="7433" max="7433" width="22.75" style="2" customWidth="1"/>
    <col min="7434" max="7434" width="96.5" style="2" customWidth="1"/>
    <col min="7435" max="7674" width="9" style="2"/>
    <col min="7675" max="7675" width="8.25" style="2" bestFit="1" customWidth="1"/>
    <col min="7676" max="7676" width="36.125" style="2" customWidth="1"/>
    <col min="7677" max="7677" width="0" style="2" hidden="1" customWidth="1"/>
    <col min="7678" max="7679" width="8.125" style="2" customWidth="1"/>
    <col min="7680" max="7680" width="8" style="2" customWidth="1"/>
    <col min="7681" max="7681" width="7.375" style="2" customWidth="1"/>
    <col min="7682" max="7682" width="13.875" style="2" customWidth="1"/>
    <col min="7683" max="7683" width="14.125" style="2" customWidth="1"/>
    <col min="7684" max="7684" width="10.875" style="2" customWidth="1"/>
    <col min="7685" max="7685" width="0" style="2" hidden="1" customWidth="1"/>
    <col min="7686" max="7686" width="13.75" style="2" customWidth="1"/>
    <col min="7687" max="7687" width="0" style="2" hidden="1" customWidth="1"/>
    <col min="7688" max="7688" width="23.125" style="2" customWidth="1"/>
    <col min="7689" max="7689" width="22.75" style="2" customWidth="1"/>
    <col min="7690" max="7690" width="96.5" style="2" customWidth="1"/>
    <col min="7691" max="7930" width="9" style="2"/>
    <col min="7931" max="7931" width="8.25" style="2" bestFit="1" customWidth="1"/>
    <col min="7932" max="7932" width="36.125" style="2" customWidth="1"/>
    <col min="7933" max="7933" width="0" style="2" hidden="1" customWidth="1"/>
    <col min="7934" max="7935" width="8.125" style="2" customWidth="1"/>
    <col min="7936" max="7936" width="8" style="2" customWidth="1"/>
    <col min="7937" max="7937" width="7.375" style="2" customWidth="1"/>
    <col min="7938" max="7938" width="13.875" style="2" customWidth="1"/>
    <col min="7939" max="7939" width="14.125" style="2" customWidth="1"/>
    <col min="7940" max="7940" width="10.875" style="2" customWidth="1"/>
    <col min="7941" max="7941" width="0" style="2" hidden="1" customWidth="1"/>
    <col min="7942" max="7942" width="13.75" style="2" customWidth="1"/>
    <col min="7943" max="7943" width="0" style="2" hidden="1" customWidth="1"/>
    <col min="7944" max="7944" width="23.125" style="2" customWidth="1"/>
    <col min="7945" max="7945" width="22.75" style="2" customWidth="1"/>
    <col min="7946" max="7946" width="96.5" style="2" customWidth="1"/>
    <col min="7947" max="8186" width="9" style="2"/>
    <col min="8187" max="8187" width="8.25" style="2" bestFit="1" customWidth="1"/>
    <col min="8188" max="8188" width="36.125" style="2" customWidth="1"/>
    <col min="8189" max="8189" width="0" style="2" hidden="1" customWidth="1"/>
    <col min="8190" max="8191" width="8.125" style="2" customWidth="1"/>
    <col min="8192" max="8192" width="8" style="2" customWidth="1"/>
    <col min="8193" max="8193" width="7.375" style="2" customWidth="1"/>
    <col min="8194" max="8194" width="13.875" style="2" customWidth="1"/>
    <col min="8195" max="8195" width="14.125" style="2" customWidth="1"/>
    <col min="8196" max="8196" width="10.875" style="2" customWidth="1"/>
    <col min="8197" max="8197" width="0" style="2" hidden="1" customWidth="1"/>
    <col min="8198" max="8198" width="13.75" style="2" customWidth="1"/>
    <col min="8199" max="8199" width="0" style="2" hidden="1" customWidth="1"/>
    <col min="8200" max="8200" width="23.125" style="2" customWidth="1"/>
    <col min="8201" max="8201" width="22.75" style="2" customWidth="1"/>
    <col min="8202" max="8202" width="96.5" style="2" customWidth="1"/>
    <col min="8203" max="8442" width="9" style="2"/>
    <col min="8443" max="8443" width="8.25" style="2" bestFit="1" customWidth="1"/>
    <col min="8444" max="8444" width="36.125" style="2" customWidth="1"/>
    <col min="8445" max="8445" width="0" style="2" hidden="1" customWidth="1"/>
    <col min="8446" max="8447" width="8.125" style="2" customWidth="1"/>
    <col min="8448" max="8448" width="8" style="2" customWidth="1"/>
    <col min="8449" max="8449" width="7.375" style="2" customWidth="1"/>
    <col min="8450" max="8450" width="13.875" style="2" customWidth="1"/>
    <col min="8451" max="8451" width="14.125" style="2" customWidth="1"/>
    <col min="8452" max="8452" width="10.875" style="2" customWidth="1"/>
    <col min="8453" max="8453" width="0" style="2" hidden="1" customWidth="1"/>
    <col min="8454" max="8454" width="13.75" style="2" customWidth="1"/>
    <col min="8455" max="8455" width="0" style="2" hidden="1" customWidth="1"/>
    <col min="8456" max="8456" width="23.125" style="2" customWidth="1"/>
    <col min="8457" max="8457" width="22.75" style="2" customWidth="1"/>
    <col min="8458" max="8458" width="96.5" style="2" customWidth="1"/>
    <col min="8459" max="8698" width="9" style="2"/>
    <col min="8699" max="8699" width="8.25" style="2" bestFit="1" customWidth="1"/>
    <col min="8700" max="8700" width="36.125" style="2" customWidth="1"/>
    <col min="8701" max="8701" width="0" style="2" hidden="1" customWidth="1"/>
    <col min="8702" max="8703" width="8.125" style="2" customWidth="1"/>
    <col min="8704" max="8704" width="8" style="2" customWidth="1"/>
    <col min="8705" max="8705" width="7.375" style="2" customWidth="1"/>
    <col min="8706" max="8706" width="13.875" style="2" customWidth="1"/>
    <col min="8707" max="8707" width="14.125" style="2" customWidth="1"/>
    <col min="8708" max="8708" width="10.875" style="2" customWidth="1"/>
    <col min="8709" max="8709" width="0" style="2" hidden="1" customWidth="1"/>
    <col min="8710" max="8710" width="13.75" style="2" customWidth="1"/>
    <col min="8711" max="8711" width="0" style="2" hidden="1" customWidth="1"/>
    <col min="8712" max="8712" width="23.125" style="2" customWidth="1"/>
    <col min="8713" max="8713" width="22.75" style="2" customWidth="1"/>
    <col min="8714" max="8714" width="96.5" style="2" customWidth="1"/>
    <col min="8715" max="8954" width="9" style="2"/>
    <col min="8955" max="8955" width="8.25" style="2" bestFit="1" customWidth="1"/>
    <col min="8956" max="8956" width="36.125" style="2" customWidth="1"/>
    <col min="8957" max="8957" width="0" style="2" hidden="1" customWidth="1"/>
    <col min="8958" max="8959" width="8.125" style="2" customWidth="1"/>
    <col min="8960" max="8960" width="8" style="2" customWidth="1"/>
    <col min="8961" max="8961" width="7.375" style="2" customWidth="1"/>
    <col min="8962" max="8962" width="13.875" style="2" customWidth="1"/>
    <col min="8963" max="8963" width="14.125" style="2" customWidth="1"/>
    <col min="8964" max="8964" width="10.875" style="2" customWidth="1"/>
    <col min="8965" max="8965" width="0" style="2" hidden="1" customWidth="1"/>
    <col min="8966" max="8966" width="13.75" style="2" customWidth="1"/>
    <col min="8967" max="8967" width="0" style="2" hidden="1" customWidth="1"/>
    <col min="8968" max="8968" width="23.125" style="2" customWidth="1"/>
    <col min="8969" max="8969" width="22.75" style="2" customWidth="1"/>
    <col min="8970" max="8970" width="96.5" style="2" customWidth="1"/>
    <col min="8971" max="9210" width="9" style="2"/>
    <col min="9211" max="9211" width="8.25" style="2" bestFit="1" customWidth="1"/>
    <col min="9212" max="9212" width="36.125" style="2" customWidth="1"/>
    <col min="9213" max="9213" width="0" style="2" hidden="1" customWidth="1"/>
    <col min="9214" max="9215" width="8.125" style="2" customWidth="1"/>
    <col min="9216" max="9216" width="8" style="2" customWidth="1"/>
    <col min="9217" max="9217" width="7.375" style="2" customWidth="1"/>
    <col min="9218" max="9218" width="13.875" style="2" customWidth="1"/>
    <col min="9219" max="9219" width="14.125" style="2" customWidth="1"/>
    <col min="9220" max="9220" width="10.875" style="2" customWidth="1"/>
    <col min="9221" max="9221" width="0" style="2" hidden="1" customWidth="1"/>
    <col min="9222" max="9222" width="13.75" style="2" customWidth="1"/>
    <col min="9223" max="9223" width="0" style="2" hidden="1" customWidth="1"/>
    <col min="9224" max="9224" width="23.125" style="2" customWidth="1"/>
    <col min="9225" max="9225" width="22.75" style="2" customWidth="1"/>
    <col min="9226" max="9226" width="96.5" style="2" customWidth="1"/>
    <col min="9227" max="9466" width="9" style="2"/>
    <col min="9467" max="9467" width="8.25" style="2" bestFit="1" customWidth="1"/>
    <col min="9468" max="9468" width="36.125" style="2" customWidth="1"/>
    <col min="9469" max="9469" width="0" style="2" hidden="1" customWidth="1"/>
    <col min="9470" max="9471" width="8.125" style="2" customWidth="1"/>
    <col min="9472" max="9472" width="8" style="2" customWidth="1"/>
    <col min="9473" max="9473" width="7.375" style="2" customWidth="1"/>
    <col min="9474" max="9474" width="13.875" style="2" customWidth="1"/>
    <col min="9475" max="9475" width="14.125" style="2" customWidth="1"/>
    <col min="9476" max="9476" width="10.875" style="2" customWidth="1"/>
    <col min="9477" max="9477" width="0" style="2" hidden="1" customWidth="1"/>
    <col min="9478" max="9478" width="13.75" style="2" customWidth="1"/>
    <col min="9479" max="9479" width="0" style="2" hidden="1" customWidth="1"/>
    <col min="9480" max="9480" width="23.125" style="2" customWidth="1"/>
    <col min="9481" max="9481" width="22.75" style="2" customWidth="1"/>
    <col min="9482" max="9482" width="96.5" style="2" customWidth="1"/>
    <col min="9483" max="9722" width="9" style="2"/>
    <col min="9723" max="9723" width="8.25" style="2" bestFit="1" customWidth="1"/>
    <col min="9724" max="9724" width="36.125" style="2" customWidth="1"/>
    <col min="9725" max="9725" width="0" style="2" hidden="1" customWidth="1"/>
    <col min="9726" max="9727" width="8.125" style="2" customWidth="1"/>
    <col min="9728" max="9728" width="8" style="2" customWidth="1"/>
    <col min="9729" max="9729" width="7.375" style="2" customWidth="1"/>
    <col min="9730" max="9730" width="13.875" style="2" customWidth="1"/>
    <col min="9731" max="9731" width="14.125" style="2" customWidth="1"/>
    <col min="9732" max="9732" width="10.875" style="2" customWidth="1"/>
    <col min="9733" max="9733" width="0" style="2" hidden="1" customWidth="1"/>
    <col min="9734" max="9734" width="13.75" style="2" customWidth="1"/>
    <col min="9735" max="9735" width="0" style="2" hidden="1" customWidth="1"/>
    <col min="9736" max="9736" width="23.125" style="2" customWidth="1"/>
    <col min="9737" max="9737" width="22.75" style="2" customWidth="1"/>
    <col min="9738" max="9738" width="96.5" style="2" customWidth="1"/>
    <col min="9739" max="9978" width="9" style="2"/>
    <col min="9979" max="9979" width="8.25" style="2" bestFit="1" customWidth="1"/>
    <col min="9980" max="9980" width="36.125" style="2" customWidth="1"/>
    <col min="9981" max="9981" width="0" style="2" hidden="1" customWidth="1"/>
    <col min="9982" max="9983" width="8.125" style="2" customWidth="1"/>
    <col min="9984" max="9984" width="8" style="2" customWidth="1"/>
    <col min="9985" max="9985" width="7.375" style="2" customWidth="1"/>
    <col min="9986" max="9986" width="13.875" style="2" customWidth="1"/>
    <col min="9987" max="9987" width="14.125" style="2" customWidth="1"/>
    <col min="9988" max="9988" width="10.875" style="2" customWidth="1"/>
    <col min="9989" max="9989" width="0" style="2" hidden="1" customWidth="1"/>
    <col min="9990" max="9990" width="13.75" style="2" customWidth="1"/>
    <col min="9991" max="9991" width="0" style="2" hidden="1" customWidth="1"/>
    <col min="9992" max="9992" width="23.125" style="2" customWidth="1"/>
    <col min="9993" max="9993" width="22.75" style="2" customWidth="1"/>
    <col min="9994" max="9994" width="96.5" style="2" customWidth="1"/>
    <col min="9995" max="10234" width="9" style="2"/>
    <col min="10235" max="10235" width="8.25" style="2" bestFit="1" customWidth="1"/>
    <col min="10236" max="10236" width="36.125" style="2" customWidth="1"/>
    <col min="10237" max="10237" width="0" style="2" hidden="1" customWidth="1"/>
    <col min="10238" max="10239" width="8.125" style="2" customWidth="1"/>
    <col min="10240" max="10240" width="8" style="2" customWidth="1"/>
    <col min="10241" max="10241" width="7.375" style="2" customWidth="1"/>
    <col min="10242" max="10242" width="13.875" style="2" customWidth="1"/>
    <col min="10243" max="10243" width="14.125" style="2" customWidth="1"/>
    <col min="10244" max="10244" width="10.875" style="2" customWidth="1"/>
    <col min="10245" max="10245" width="0" style="2" hidden="1" customWidth="1"/>
    <col min="10246" max="10246" width="13.75" style="2" customWidth="1"/>
    <col min="10247" max="10247" width="0" style="2" hidden="1" customWidth="1"/>
    <col min="10248" max="10248" width="23.125" style="2" customWidth="1"/>
    <col min="10249" max="10249" width="22.75" style="2" customWidth="1"/>
    <col min="10250" max="10250" width="96.5" style="2" customWidth="1"/>
    <col min="10251" max="10490" width="9" style="2"/>
    <col min="10491" max="10491" width="8.25" style="2" bestFit="1" customWidth="1"/>
    <col min="10492" max="10492" width="36.125" style="2" customWidth="1"/>
    <col min="10493" max="10493" width="0" style="2" hidden="1" customWidth="1"/>
    <col min="10494" max="10495" width="8.125" style="2" customWidth="1"/>
    <col min="10496" max="10496" width="8" style="2" customWidth="1"/>
    <col min="10497" max="10497" width="7.375" style="2" customWidth="1"/>
    <col min="10498" max="10498" width="13.875" style="2" customWidth="1"/>
    <col min="10499" max="10499" width="14.125" style="2" customWidth="1"/>
    <col min="10500" max="10500" width="10.875" style="2" customWidth="1"/>
    <col min="10501" max="10501" width="0" style="2" hidden="1" customWidth="1"/>
    <col min="10502" max="10502" width="13.75" style="2" customWidth="1"/>
    <col min="10503" max="10503" width="0" style="2" hidden="1" customWidth="1"/>
    <col min="10504" max="10504" width="23.125" style="2" customWidth="1"/>
    <col min="10505" max="10505" width="22.75" style="2" customWidth="1"/>
    <col min="10506" max="10506" width="96.5" style="2" customWidth="1"/>
    <col min="10507" max="10746" width="9" style="2"/>
    <col min="10747" max="10747" width="8.25" style="2" bestFit="1" customWidth="1"/>
    <col min="10748" max="10748" width="36.125" style="2" customWidth="1"/>
    <col min="10749" max="10749" width="0" style="2" hidden="1" customWidth="1"/>
    <col min="10750" max="10751" width="8.125" style="2" customWidth="1"/>
    <col min="10752" max="10752" width="8" style="2" customWidth="1"/>
    <col min="10753" max="10753" width="7.375" style="2" customWidth="1"/>
    <col min="10754" max="10754" width="13.875" style="2" customWidth="1"/>
    <col min="10755" max="10755" width="14.125" style="2" customWidth="1"/>
    <col min="10756" max="10756" width="10.875" style="2" customWidth="1"/>
    <col min="10757" max="10757" width="0" style="2" hidden="1" customWidth="1"/>
    <col min="10758" max="10758" width="13.75" style="2" customWidth="1"/>
    <col min="10759" max="10759" width="0" style="2" hidden="1" customWidth="1"/>
    <col min="10760" max="10760" width="23.125" style="2" customWidth="1"/>
    <col min="10761" max="10761" width="22.75" style="2" customWidth="1"/>
    <col min="10762" max="10762" width="96.5" style="2" customWidth="1"/>
    <col min="10763" max="11002" width="9" style="2"/>
    <col min="11003" max="11003" width="8.25" style="2" bestFit="1" customWidth="1"/>
    <col min="11004" max="11004" width="36.125" style="2" customWidth="1"/>
    <col min="11005" max="11005" width="0" style="2" hidden="1" customWidth="1"/>
    <col min="11006" max="11007" width="8.125" style="2" customWidth="1"/>
    <col min="11008" max="11008" width="8" style="2" customWidth="1"/>
    <col min="11009" max="11009" width="7.375" style="2" customWidth="1"/>
    <col min="11010" max="11010" width="13.875" style="2" customWidth="1"/>
    <col min="11011" max="11011" width="14.125" style="2" customWidth="1"/>
    <col min="11012" max="11012" width="10.875" style="2" customWidth="1"/>
    <col min="11013" max="11013" width="0" style="2" hidden="1" customWidth="1"/>
    <col min="11014" max="11014" width="13.75" style="2" customWidth="1"/>
    <col min="11015" max="11015" width="0" style="2" hidden="1" customWidth="1"/>
    <col min="11016" max="11016" width="23.125" style="2" customWidth="1"/>
    <col min="11017" max="11017" width="22.75" style="2" customWidth="1"/>
    <col min="11018" max="11018" width="96.5" style="2" customWidth="1"/>
    <col min="11019" max="11258" width="9" style="2"/>
    <col min="11259" max="11259" width="8.25" style="2" bestFit="1" customWidth="1"/>
    <col min="11260" max="11260" width="36.125" style="2" customWidth="1"/>
    <col min="11261" max="11261" width="0" style="2" hidden="1" customWidth="1"/>
    <col min="11262" max="11263" width="8.125" style="2" customWidth="1"/>
    <col min="11264" max="11264" width="8" style="2" customWidth="1"/>
    <col min="11265" max="11265" width="7.375" style="2" customWidth="1"/>
    <col min="11266" max="11266" width="13.875" style="2" customWidth="1"/>
    <col min="11267" max="11267" width="14.125" style="2" customWidth="1"/>
    <col min="11268" max="11268" width="10.875" style="2" customWidth="1"/>
    <col min="11269" max="11269" width="0" style="2" hidden="1" customWidth="1"/>
    <col min="11270" max="11270" width="13.75" style="2" customWidth="1"/>
    <col min="11271" max="11271" width="0" style="2" hidden="1" customWidth="1"/>
    <col min="11272" max="11272" width="23.125" style="2" customWidth="1"/>
    <col min="11273" max="11273" width="22.75" style="2" customWidth="1"/>
    <col min="11274" max="11274" width="96.5" style="2" customWidth="1"/>
    <col min="11275" max="11514" width="9" style="2"/>
    <col min="11515" max="11515" width="8.25" style="2" bestFit="1" customWidth="1"/>
    <col min="11516" max="11516" width="36.125" style="2" customWidth="1"/>
    <col min="11517" max="11517" width="0" style="2" hidden="1" customWidth="1"/>
    <col min="11518" max="11519" width="8.125" style="2" customWidth="1"/>
    <col min="11520" max="11520" width="8" style="2" customWidth="1"/>
    <col min="11521" max="11521" width="7.375" style="2" customWidth="1"/>
    <col min="11522" max="11522" width="13.875" style="2" customWidth="1"/>
    <col min="11523" max="11523" width="14.125" style="2" customWidth="1"/>
    <col min="11524" max="11524" width="10.875" style="2" customWidth="1"/>
    <col min="11525" max="11525" width="0" style="2" hidden="1" customWidth="1"/>
    <col min="11526" max="11526" width="13.75" style="2" customWidth="1"/>
    <col min="11527" max="11527" width="0" style="2" hidden="1" customWidth="1"/>
    <col min="11528" max="11528" width="23.125" style="2" customWidth="1"/>
    <col min="11529" max="11529" width="22.75" style="2" customWidth="1"/>
    <col min="11530" max="11530" width="96.5" style="2" customWidth="1"/>
    <col min="11531" max="11770" width="9" style="2"/>
    <col min="11771" max="11771" width="8.25" style="2" bestFit="1" customWidth="1"/>
    <col min="11772" max="11772" width="36.125" style="2" customWidth="1"/>
    <col min="11773" max="11773" width="0" style="2" hidden="1" customWidth="1"/>
    <col min="11774" max="11775" width="8.125" style="2" customWidth="1"/>
    <col min="11776" max="11776" width="8" style="2" customWidth="1"/>
    <col min="11777" max="11777" width="7.375" style="2" customWidth="1"/>
    <col min="11778" max="11778" width="13.875" style="2" customWidth="1"/>
    <col min="11779" max="11779" width="14.125" style="2" customWidth="1"/>
    <col min="11780" max="11780" width="10.875" style="2" customWidth="1"/>
    <col min="11781" max="11781" width="0" style="2" hidden="1" customWidth="1"/>
    <col min="11782" max="11782" width="13.75" style="2" customWidth="1"/>
    <col min="11783" max="11783" width="0" style="2" hidden="1" customWidth="1"/>
    <col min="11784" max="11784" width="23.125" style="2" customWidth="1"/>
    <col min="11785" max="11785" width="22.75" style="2" customWidth="1"/>
    <col min="11786" max="11786" width="96.5" style="2" customWidth="1"/>
    <col min="11787" max="12026" width="9" style="2"/>
    <col min="12027" max="12027" width="8.25" style="2" bestFit="1" customWidth="1"/>
    <col min="12028" max="12028" width="36.125" style="2" customWidth="1"/>
    <col min="12029" max="12029" width="0" style="2" hidden="1" customWidth="1"/>
    <col min="12030" max="12031" width="8.125" style="2" customWidth="1"/>
    <col min="12032" max="12032" width="8" style="2" customWidth="1"/>
    <col min="12033" max="12033" width="7.375" style="2" customWidth="1"/>
    <col min="12034" max="12034" width="13.875" style="2" customWidth="1"/>
    <col min="12035" max="12035" width="14.125" style="2" customWidth="1"/>
    <col min="12036" max="12036" width="10.875" style="2" customWidth="1"/>
    <col min="12037" max="12037" width="0" style="2" hidden="1" customWidth="1"/>
    <col min="12038" max="12038" width="13.75" style="2" customWidth="1"/>
    <col min="12039" max="12039" width="0" style="2" hidden="1" customWidth="1"/>
    <col min="12040" max="12040" width="23.125" style="2" customWidth="1"/>
    <col min="12041" max="12041" width="22.75" style="2" customWidth="1"/>
    <col min="12042" max="12042" width="96.5" style="2" customWidth="1"/>
    <col min="12043" max="12282" width="9" style="2"/>
    <col min="12283" max="12283" width="8.25" style="2" bestFit="1" customWidth="1"/>
    <col min="12284" max="12284" width="36.125" style="2" customWidth="1"/>
    <col min="12285" max="12285" width="0" style="2" hidden="1" customWidth="1"/>
    <col min="12286" max="12287" width="8.125" style="2" customWidth="1"/>
    <col min="12288" max="12288" width="8" style="2" customWidth="1"/>
    <col min="12289" max="12289" width="7.375" style="2" customWidth="1"/>
    <col min="12290" max="12290" width="13.875" style="2" customWidth="1"/>
    <col min="12291" max="12291" width="14.125" style="2" customWidth="1"/>
    <col min="12292" max="12292" width="10.875" style="2" customWidth="1"/>
    <col min="12293" max="12293" width="0" style="2" hidden="1" customWidth="1"/>
    <col min="12294" max="12294" width="13.75" style="2" customWidth="1"/>
    <col min="12295" max="12295" width="0" style="2" hidden="1" customWidth="1"/>
    <col min="12296" max="12296" width="23.125" style="2" customWidth="1"/>
    <col min="12297" max="12297" width="22.75" style="2" customWidth="1"/>
    <col min="12298" max="12298" width="96.5" style="2" customWidth="1"/>
    <col min="12299" max="12538" width="9" style="2"/>
    <col min="12539" max="12539" width="8.25" style="2" bestFit="1" customWidth="1"/>
    <col min="12540" max="12540" width="36.125" style="2" customWidth="1"/>
    <col min="12541" max="12541" width="0" style="2" hidden="1" customWidth="1"/>
    <col min="12542" max="12543" width="8.125" style="2" customWidth="1"/>
    <col min="12544" max="12544" width="8" style="2" customWidth="1"/>
    <col min="12545" max="12545" width="7.375" style="2" customWidth="1"/>
    <col min="12546" max="12546" width="13.875" style="2" customWidth="1"/>
    <col min="12547" max="12547" width="14.125" style="2" customWidth="1"/>
    <col min="12548" max="12548" width="10.875" style="2" customWidth="1"/>
    <col min="12549" max="12549" width="0" style="2" hidden="1" customWidth="1"/>
    <col min="12550" max="12550" width="13.75" style="2" customWidth="1"/>
    <col min="12551" max="12551" width="0" style="2" hidden="1" customWidth="1"/>
    <col min="12552" max="12552" width="23.125" style="2" customWidth="1"/>
    <col min="12553" max="12553" width="22.75" style="2" customWidth="1"/>
    <col min="12554" max="12554" width="96.5" style="2" customWidth="1"/>
    <col min="12555" max="12794" width="9" style="2"/>
    <col min="12795" max="12795" width="8.25" style="2" bestFit="1" customWidth="1"/>
    <col min="12796" max="12796" width="36.125" style="2" customWidth="1"/>
    <col min="12797" max="12797" width="0" style="2" hidden="1" customWidth="1"/>
    <col min="12798" max="12799" width="8.125" style="2" customWidth="1"/>
    <col min="12800" max="12800" width="8" style="2" customWidth="1"/>
    <col min="12801" max="12801" width="7.375" style="2" customWidth="1"/>
    <col min="12802" max="12802" width="13.875" style="2" customWidth="1"/>
    <col min="12803" max="12803" width="14.125" style="2" customWidth="1"/>
    <col min="12804" max="12804" width="10.875" style="2" customWidth="1"/>
    <col min="12805" max="12805" width="0" style="2" hidden="1" customWidth="1"/>
    <col min="12806" max="12806" width="13.75" style="2" customWidth="1"/>
    <col min="12807" max="12807" width="0" style="2" hidden="1" customWidth="1"/>
    <col min="12808" max="12808" width="23.125" style="2" customWidth="1"/>
    <col min="12809" max="12809" width="22.75" style="2" customWidth="1"/>
    <col min="12810" max="12810" width="96.5" style="2" customWidth="1"/>
    <col min="12811" max="13050" width="9" style="2"/>
    <col min="13051" max="13051" width="8.25" style="2" bestFit="1" customWidth="1"/>
    <col min="13052" max="13052" width="36.125" style="2" customWidth="1"/>
    <col min="13053" max="13053" width="0" style="2" hidden="1" customWidth="1"/>
    <col min="13054" max="13055" width="8.125" style="2" customWidth="1"/>
    <col min="13056" max="13056" width="8" style="2" customWidth="1"/>
    <col min="13057" max="13057" width="7.375" style="2" customWidth="1"/>
    <col min="13058" max="13058" width="13.875" style="2" customWidth="1"/>
    <col min="13059" max="13059" width="14.125" style="2" customWidth="1"/>
    <col min="13060" max="13060" width="10.875" style="2" customWidth="1"/>
    <col min="13061" max="13061" width="0" style="2" hidden="1" customWidth="1"/>
    <col min="13062" max="13062" width="13.75" style="2" customWidth="1"/>
    <col min="13063" max="13063" width="0" style="2" hidden="1" customWidth="1"/>
    <col min="13064" max="13064" width="23.125" style="2" customWidth="1"/>
    <col min="13065" max="13065" width="22.75" style="2" customWidth="1"/>
    <col min="13066" max="13066" width="96.5" style="2" customWidth="1"/>
    <col min="13067" max="13306" width="9" style="2"/>
    <col min="13307" max="13307" width="8.25" style="2" bestFit="1" customWidth="1"/>
    <col min="13308" max="13308" width="36.125" style="2" customWidth="1"/>
    <col min="13309" max="13309" width="0" style="2" hidden="1" customWidth="1"/>
    <col min="13310" max="13311" width="8.125" style="2" customWidth="1"/>
    <col min="13312" max="13312" width="8" style="2" customWidth="1"/>
    <col min="13313" max="13313" width="7.375" style="2" customWidth="1"/>
    <col min="13314" max="13314" width="13.875" style="2" customWidth="1"/>
    <col min="13315" max="13315" width="14.125" style="2" customWidth="1"/>
    <col min="13316" max="13316" width="10.875" style="2" customWidth="1"/>
    <col min="13317" max="13317" width="0" style="2" hidden="1" customWidth="1"/>
    <col min="13318" max="13318" width="13.75" style="2" customWidth="1"/>
    <col min="13319" max="13319" width="0" style="2" hidden="1" customWidth="1"/>
    <col min="13320" max="13320" width="23.125" style="2" customWidth="1"/>
    <col min="13321" max="13321" width="22.75" style="2" customWidth="1"/>
    <col min="13322" max="13322" width="96.5" style="2" customWidth="1"/>
    <col min="13323" max="13562" width="9" style="2"/>
    <col min="13563" max="13563" width="8.25" style="2" bestFit="1" customWidth="1"/>
    <col min="13564" max="13564" width="36.125" style="2" customWidth="1"/>
    <col min="13565" max="13565" width="0" style="2" hidden="1" customWidth="1"/>
    <col min="13566" max="13567" width="8.125" style="2" customWidth="1"/>
    <col min="13568" max="13568" width="8" style="2" customWidth="1"/>
    <col min="13569" max="13569" width="7.375" style="2" customWidth="1"/>
    <col min="13570" max="13570" width="13.875" style="2" customWidth="1"/>
    <col min="13571" max="13571" width="14.125" style="2" customWidth="1"/>
    <col min="13572" max="13572" width="10.875" style="2" customWidth="1"/>
    <col min="13573" max="13573" width="0" style="2" hidden="1" customWidth="1"/>
    <col min="13574" max="13574" width="13.75" style="2" customWidth="1"/>
    <col min="13575" max="13575" width="0" style="2" hidden="1" customWidth="1"/>
    <col min="13576" max="13576" width="23.125" style="2" customWidth="1"/>
    <col min="13577" max="13577" width="22.75" style="2" customWidth="1"/>
    <col min="13578" max="13578" width="96.5" style="2" customWidth="1"/>
    <col min="13579" max="13818" width="9" style="2"/>
    <col min="13819" max="13819" width="8.25" style="2" bestFit="1" customWidth="1"/>
    <col min="13820" max="13820" width="36.125" style="2" customWidth="1"/>
    <col min="13821" max="13821" width="0" style="2" hidden="1" customWidth="1"/>
    <col min="13822" max="13823" width="8.125" style="2" customWidth="1"/>
    <col min="13824" max="13824" width="8" style="2" customWidth="1"/>
    <col min="13825" max="13825" width="7.375" style="2" customWidth="1"/>
    <col min="13826" max="13826" width="13.875" style="2" customWidth="1"/>
    <col min="13827" max="13827" width="14.125" style="2" customWidth="1"/>
    <col min="13828" max="13828" width="10.875" style="2" customWidth="1"/>
    <col min="13829" max="13829" width="0" style="2" hidden="1" customWidth="1"/>
    <col min="13830" max="13830" width="13.75" style="2" customWidth="1"/>
    <col min="13831" max="13831" width="0" style="2" hidden="1" customWidth="1"/>
    <col min="13832" max="13832" width="23.125" style="2" customWidth="1"/>
    <col min="13833" max="13833" width="22.75" style="2" customWidth="1"/>
    <col min="13834" max="13834" width="96.5" style="2" customWidth="1"/>
    <col min="13835" max="14074" width="9" style="2"/>
    <col min="14075" max="14075" width="8.25" style="2" bestFit="1" customWidth="1"/>
    <col min="14076" max="14076" width="36.125" style="2" customWidth="1"/>
    <col min="14077" max="14077" width="0" style="2" hidden="1" customWidth="1"/>
    <col min="14078" max="14079" width="8.125" style="2" customWidth="1"/>
    <col min="14080" max="14080" width="8" style="2" customWidth="1"/>
    <col min="14081" max="14081" width="7.375" style="2" customWidth="1"/>
    <col min="14082" max="14082" width="13.875" style="2" customWidth="1"/>
    <col min="14083" max="14083" width="14.125" style="2" customWidth="1"/>
    <col min="14084" max="14084" width="10.875" style="2" customWidth="1"/>
    <col min="14085" max="14085" width="0" style="2" hidden="1" customWidth="1"/>
    <col min="14086" max="14086" width="13.75" style="2" customWidth="1"/>
    <col min="14087" max="14087" width="0" style="2" hidden="1" customWidth="1"/>
    <col min="14088" max="14088" width="23.125" style="2" customWidth="1"/>
    <col min="14089" max="14089" width="22.75" style="2" customWidth="1"/>
    <col min="14090" max="14090" width="96.5" style="2" customWidth="1"/>
    <col min="14091" max="14330" width="9" style="2"/>
    <col min="14331" max="14331" width="8.25" style="2" bestFit="1" customWidth="1"/>
    <col min="14332" max="14332" width="36.125" style="2" customWidth="1"/>
    <col min="14333" max="14333" width="0" style="2" hidden="1" customWidth="1"/>
    <col min="14334" max="14335" width="8.125" style="2" customWidth="1"/>
    <col min="14336" max="14336" width="8" style="2" customWidth="1"/>
    <col min="14337" max="14337" width="7.375" style="2" customWidth="1"/>
    <col min="14338" max="14338" width="13.875" style="2" customWidth="1"/>
    <col min="14339" max="14339" width="14.125" style="2" customWidth="1"/>
    <col min="14340" max="14340" width="10.875" style="2" customWidth="1"/>
    <col min="14341" max="14341" width="0" style="2" hidden="1" customWidth="1"/>
    <col min="14342" max="14342" width="13.75" style="2" customWidth="1"/>
    <col min="14343" max="14343" width="0" style="2" hidden="1" customWidth="1"/>
    <col min="14344" max="14344" width="23.125" style="2" customWidth="1"/>
    <col min="14345" max="14345" width="22.75" style="2" customWidth="1"/>
    <col min="14346" max="14346" width="96.5" style="2" customWidth="1"/>
    <col min="14347" max="14586" width="9" style="2"/>
    <col min="14587" max="14587" width="8.25" style="2" bestFit="1" customWidth="1"/>
    <col min="14588" max="14588" width="36.125" style="2" customWidth="1"/>
    <col min="14589" max="14589" width="0" style="2" hidden="1" customWidth="1"/>
    <col min="14590" max="14591" width="8.125" style="2" customWidth="1"/>
    <col min="14592" max="14592" width="8" style="2" customWidth="1"/>
    <col min="14593" max="14593" width="7.375" style="2" customWidth="1"/>
    <col min="14594" max="14594" width="13.875" style="2" customWidth="1"/>
    <col min="14595" max="14595" width="14.125" style="2" customWidth="1"/>
    <col min="14596" max="14596" width="10.875" style="2" customWidth="1"/>
    <col min="14597" max="14597" width="0" style="2" hidden="1" customWidth="1"/>
    <col min="14598" max="14598" width="13.75" style="2" customWidth="1"/>
    <col min="14599" max="14599" width="0" style="2" hidden="1" customWidth="1"/>
    <col min="14600" max="14600" width="23.125" style="2" customWidth="1"/>
    <col min="14601" max="14601" width="22.75" style="2" customWidth="1"/>
    <col min="14602" max="14602" width="96.5" style="2" customWidth="1"/>
    <col min="14603" max="14842" width="9" style="2"/>
    <col min="14843" max="14843" width="8.25" style="2" bestFit="1" customWidth="1"/>
    <col min="14844" max="14844" width="36.125" style="2" customWidth="1"/>
    <col min="14845" max="14845" width="0" style="2" hidden="1" customWidth="1"/>
    <col min="14846" max="14847" width="8.125" style="2" customWidth="1"/>
    <col min="14848" max="14848" width="8" style="2" customWidth="1"/>
    <col min="14849" max="14849" width="7.375" style="2" customWidth="1"/>
    <col min="14850" max="14850" width="13.875" style="2" customWidth="1"/>
    <col min="14851" max="14851" width="14.125" style="2" customWidth="1"/>
    <col min="14852" max="14852" width="10.875" style="2" customWidth="1"/>
    <col min="14853" max="14853" width="0" style="2" hidden="1" customWidth="1"/>
    <col min="14854" max="14854" width="13.75" style="2" customWidth="1"/>
    <col min="14855" max="14855" width="0" style="2" hidden="1" customWidth="1"/>
    <col min="14856" max="14856" width="23.125" style="2" customWidth="1"/>
    <col min="14857" max="14857" width="22.75" style="2" customWidth="1"/>
    <col min="14858" max="14858" width="96.5" style="2" customWidth="1"/>
    <col min="14859" max="15098" width="9" style="2"/>
    <col min="15099" max="15099" width="8.25" style="2" bestFit="1" customWidth="1"/>
    <col min="15100" max="15100" width="36.125" style="2" customWidth="1"/>
    <col min="15101" max="15101" width="0" style="2" hidden="1" customWidth="1"/>
    <col min="15102" max="15103" width="8.125" style="2" customWidth="1"/>
    <col min="15104" max="15104" width="8" style="2" customWidth="1"/>
    <col min="15105" max="15105" width="7.375" style="2" customWidth="1"/>
    <col min="15106" max="15106" width="13.875" style="2" customWidth="1"/>
    <col min="15107" max="15107" width="14.125" style="2" customWidth="1"/>
    <col min="15108" max="15108" width="10.875" style="2" customWidth="1"/>
    <col min="15109" max="15109" width="0" style="2" hidden="1" customWidth="1"/>
    <col min="15110" max="15110" width="13.75" style="2" customWidth="1"/>
    <col min="15111" max="15111" width="0" style="2" hidden="1" customWidth="1"/>
    <col min="15112" max="15112" width="23.125" style="2" customWidth="1"/>
    <col min="15113" max="15113" width="22.75" style="2" customWidth="1"/>
    <col min="15114" max="15114" width="96.5" style="2" customWidth="1"/>
    <col min="15115" max="15354" width="9" style="2"/>
    <col min="15355" max="15355" width="8.25" style="2" bestFit="1" customWidth="1"/>
    <col min="15356" max="15356" width="36.125" style="2" customWidth="1"/>
    <col min="15357" max="15357" width="0" style="2" hidden="1" customWidth="1"/>
    <col min="15358" max="15359" width="8.125" style="2" customWidth="1"/>
    <col min="15360" max="15360" width="8" style="2" customWidth="1"/>
    <col min="15361" max="15361" width="7.375" style="2" customWidth="1"/>
    <col min="15362" max="15362" width="13.875" style="2" customWidth="1"/>
    <col min="15363" max="15363" width="14.125" style="2" customWidth="1"/>
    <col min="15364" max="15364" width="10.875" style="2" customWidth="1"/>
    <col min="15365" max="15365" width="0" style="2" hidden="1" customWidth="1"/>
    <col min="15366" max="15366" width="13.75" style="2" customWidth="1"/>
    <col min="15367" max="15367" width="0" style="2" hidden="1" customWidth="1"/>
    <col min="15368" max="15368" width="23.125" style="2" customWidth="1"/>
    <col min="15369" max="15369" width="22.75" style="2" customWidth="1"/>
    <col min="15370" max="15370" width="96.5" style="2" customWidth="1"/>
    <col min="15371" max="15610" width="9" style="2"/>
    <col min="15611" max="15611" width="8.25" style="2" bestFit="1" customWidth="1"/>
    <col min="15612" max="15612" width="36.125" style="2" customWidth="1"/>
    <col min="15613" max="15613" width="0" style="2" hidden="1" customWidth="1"/>
    <col min="15614" max="15615" width="8.125" style="2" customWidth="1"/>
    <col min="15616" max="15616" width="8" style="2" customWidth="1"/>
    <col min="15617" max="15617" width="7.375" style="2" customWidth="1"/>
    <col min="15618" max="15618" width="13.875" style="2" customWidth="1"/>
    <col min="15619" max="15619" width="14.125" style="2" customWidth="1"/>
    <col min="15620" max="15620" width="10.875" style="2" customWidth="1"/>
    <col min="15621" max="15621" width="0" style="2" hidden="1" customWidth="1"/>
    <col min="15622" max="15622" width="13.75" style="2" customWidth="1"/>
    <col min="15623" max="15623" width="0" style="2" hidden="1" customWidth="1"/>
    <col min="15624" max="15624" width="23.125" style="2" customWidth="1"/>
    <col min="15625" max="15625" width="22.75" style="2" customWidth="1"/>
    <col min="15626" max="15626" width="96.5" style="2" customWidth="1"/>
    <col min="15627" max="15866" width="9" style="2"/>
    <col min="15867" max="15867" width="8.25" style="2" bestFit="1" customWidth="1"/>
    <col min="15868" max="15868" width="36.125" style="2" customWidth="1"/>
    <col min="15869" max="15869" width="0" style="2" hidden="1" customWidth="1"/>
    <col min="15870" max="15871" width="8.125" style="2" customWidth="1"/>
    <col min="15872" max="15872" width="8" style="2" customWidth="1"/>
    <col min="15873" max="15873" width="7.375" style="2" customWidth="1"/>
    <col min="15874" max="15874" width="13.875" style="2" customWidth="1"/>
    <col min="15875" max="15875" width="14.125" style="2" customWidth="1"/>
    <col min="15876" max="15876" width="10.875" style="2" customWidth="1"/>
    <col min="15877" max="15877" width="0" style="2" hidden="1" customWidth="1"/>
    <col min="15878" max="15878" width="13.75" style="2" customWidth="1"/>
    <col min="15879" max="15879" width="0" style="2" hidden="1" customWidth="1"/>
    <col min="15880" max="15880" width="23.125" style="2" customWidth="1"/>
    <col min="15881" max="15881" width="22.75" style="2" customWidth="1"/>
    <col min="15882" max="15882" width="96.5" style="2" customWidth="1"/>
    <col min="15883" max="16122" width="9" style="2"/>
    <col min="16123" max="16123" width="8.25" style="2" bestFit="1" customWidth="1"/>
    <col min="16124" max="16124" width="36.125" style="2" customWidth="1"/>
    <col min="16125" max="16125" width="0" style="2" hidden="1" customWidth="1"/>
    <col min="16126" max="16127" width="8.125" style="2" customWidth="1"/>
    <col min="16128" max="16128" width="8" style="2" customWidth="1"/>
    <col min="16129" max="16129" width="7.375" style="2" customWidth="1"/>
    <col min="16130" max="16130" width="13.875" style="2" customWidth="1"/>
    <col min="16131" max="16131" width="14.125" style="2" customWidth="1"/>
    <col min="16132" max="16132" width="10.875" style="2" customWidth="1"/>
    <col min="16133" max="16133" width="0" style="2" hidden="1" customWidth="1"/>
    <col min="16134" max="16134" width="13.75" style="2" customWidth="1"/>
    <col min="16135" max="16135" width="0" style="2" hidden="1" customWidth="1"/>
    <col min="16136" max="16136" width="23.125" style="2" customWidth="1"/>
    <col min="16137" max="16137" width="22.75" style="2" customWidth="1"/>
    <col min="16138" max="16138" width="96.5" style="2" customWidth="1"/>
    <col min="16139" max="16384" width="9" style="2"/>
  </cols>
  <sheetData>
    <row r="1" spans="1:22" ht="17.25" customHeight="1">
      <c r="A1" s="1091" t="s">
        <v>1144</v>
      </c>
      <c r="B1" s="1091"/>
      <c r="C1" s="242"/>
      <c r="D1" s="1"/>
      <c r="E1" s="1"/>
      <c r="F1" s="1"/>
      <c r="L1" s="228"/>
      <c r="M1" s="229"/>
      <c r="N1" s="2"/>
      <c r="V1" s="2" t="s">
        <v>856</v>
      </c>
    </row>
    <row r="2" spans="1:22" ht="57" customHeight="1">
      <c r="A2" s="1128" t="s">
        <v>953</v>
      </c>
      <c r="B2" s="1128"/>
      <c r="C2" s="1128"/>
      <c r="D2" s="1128"/>
      <c r="E2" s="1128"/>
      <c r="F2" s="1128"/>
      <c r="G2" s="1128"/>
      <c r="H2" s="1128"/>
      <c r="I2" s="1128"/>
      <c r="J2" s="1128"/>
      <c r="K2" s="1128"/>
      <c r="L2" s="1128"/>
      <c r="M2" s="1128"/>
      <c r="N2" s="1128"/>
      <c r="O2" s="1128"/>
      <c r="P2" s="1128"/>
      <c r="Q2" s="1128"/>
      <c r="R2" s="1128"/>
    </row>
    <row r="3" spans="1:22" s="4" customFormat="1" ht="15.75" customHeight="1">
      <c r="A3" s="1092" t="s">
        <v>0</v>
      </c>
      <c r="B3" s="1094" t="s">
        <v>1</v>
      </c>
      <c r="C3" s="1096" t="s">
        <v>2</v>
      </c>
      <c r="D3" s="1096" t="s">
        <v>146</v>
      </c>
      <c r="E3" s="1096" t="s">
        <v>3</v>
      </c>
      <c r="F3" s="1099" t="s">
        <v>934</v>
      </c>
      <c r="G3" s="1125"/>
      <c r="H3" s="1096" t="s">
        <v>515</v>
      </c>
      <c r="I3" s="1096" t="s">
        <v>4</v>
      </c>
      <c r="J3" s="1099" t="s">
        <v>5</v>
      </c>
      <c r="K3" s="1094" t="s">
        <v>462</v>
      </c>
      <c r="L3" s="1103" t="s">
        <v>6</v>
      </c>
      <c r="M3" s="1103" t="s">
        <v>7</v>
      </c>
      <c r="N3" s="1105" t="s">
        <v>803</v>
      </c>
      <c r="O3" s="1129"/>
      <c r="P3" s="1129"/>
      <c r="Q3" s="1106"/>
      <c r="R3" s="1094" t="s">
        <v>804</v>
      </c>
      <c r="V3" s="1022" t="s">
        <v>663</v>
      </c>
    </row>
    <row r="4" spans="1:22" s="4" customFormat="1" ht="84" customHeight="1">
      <c r="A4" s="1093"/>
      <c r="B4" s="1095"/>
      <c r="C4" s="1094"/>
      <c r="D4" s="1094"/>
      <c r="E4" s="1094"/>
      <c r="F4" s="1126"/>
      <c r="G4" s="1127"/>
      <c r="H4" s="1094"/>
      <c r="I4" s="1094"/>
      <c r="J4" s="1100"/>
      <c r="K4" s="1095"/>
      <c r="L4" s="1104"/>
      <c r="M4" s="1104"/>
      <c r="N4" s="1023" t="s">
        <v>935</v>
      </c>
      <c r="O4" s="1023" t="s">
        <v>123</v>
      </c>
      <c r="P4" s="1023" t="s">
        <v>805</v>
      </c>
      <c r="Q4" s="1023" t="s">
        <v>806</v>
      </c>
      <c r="R4" s="1095"/>
      <c r="V4" s="375" t="s">
        <v>664</v>
      </c>
    </row>
    <row r="5" spans="1:22" s="381" customFormat="1" ht="17.25" hidden="1" customHeight="1">
      <c r="A5" s="377" t="s">
        <v>10</v>
      </c>
      <c r="B5" s="377" t="s">
        <v>11</v>
      </c>
      <c r="C5" s="378" t="s">
        <v>12</v>
      </c>
      <c r="D5" s="378" t="s">
        <v>148</v>
      </c>
      <c r="E5" s="378" t="s">
        <v>14</v>
      </c>
      <c r="F5" s="719">
        <v>-4</v>
      </c>
      <c r="G5" s="379" t="s">
        <v>16</v>
      </c>
      <c r="H5" s="379" t="s">
        <v>14</v>
      </c>
      <c r="I5" s="379" t="s">
        <v>18</v>
      </c>
      <c r="J5" s="379" t="s">
        <v>19</v>
      </c>
      <c r="K5" s="379"/>
      <c r="L5" s="379" t="s">
        <v>20</v>
      </c>
      <c r="M5" s="379" t="s">
        <v>21</v>
      </c>
      <c r="N5" s="379" t="s">
        <v>15</v>
      </c>
      <c r="O5" s="379" t="s">
        <v>16</v>
      </c>
      <c r="P5" s="379" t="s">
        <v>17</v>
      </c>
      <c r="Q5" s="379" t="s">
        <v>18</v>
      </c>
      <c r="R5" s="721" t="s">
        <v>19</v>
      </c>
      <c r="S5" s="380"/>
      <c r="T5" s="380"/>
    </row>
    <row r="6" spans="1:22" s="5" customFormat="1" ht="34.5" hidden="1" customHeight="1">
      <c r="A6" s="8" t="s">
        <v>23</v>
      </c>
      <c r="B6" s="9" t="s">
        <v>24</v>
      </c>
      <c r="C6" s="10"/>
      <c r="D6" s="382"/>
      <c r="E6" s="382"/>
      <c r="F6" s="382"/>
      <c r="G6" s="720"/>
      <c r="H6" s="383"/>
      <c r="I6" s="384"/>
      <c r="J6" s="383"/>
      <c r="K6" s="383"/>
      <c r="L6" s="11"/>
      <c r="M6" s="234"/>
      <c r="N6" s="247"/>
      <c r="O6" s="247"/>
      <c r="P6" s="247"/>
      <c r="Q6" s="247"/>
      <c r="R6" s="722"/>
      <c r="S6" s="718"/>
      <c r="T6" s="718"/>
    </row>
    <row r="7" spans="1:22" s="5" customFormat="1" ht="24" hidden="1" customHeight="1">
      <c r="A7" s="385" t="s">
        <v>112</v>
      </c>
      <c r="B7" s="386" t="s">
        <v>563</v>
      </c>
      <c r="C7" s="387"/>
      <c r="D7" s="388"/>
      <c r="E7" s="388"/>
      <c r="F7" s="388"/>
      <c r="G7" s="389"/>
      <c r="H7" s="389"/>
      <c r="I7" s="390"/>
      <c r="J7" s="389"/>
      <c r="K7" s="389"/>
      <c r="L7" s="391"/>
      <c r="M7" s="392"/>
      <c r="N7" s="393"/>
      <c r="O7" s="393"/>
      <c r="P7" s="393"/>
      <c r="Q7" s="393"/>
      <c r="R7" s="401"/>
      <c r="S7" s="392"/>
      <c r="T7" s="392"/>
    </row>
    <row r="8" spans="1:22" s="5" customFormat="1" ht="24" customHeight="1">
      <c r="A8" s="394" t="s">
        <v>106</v>
      </c>
      <c r="B8" s="395" t="s">
        <v>555</v>
      </c>
      <c r="C8" s="393" t="s">
        <v>114</v>
      </c>
      <c r="D8" s="396">
        <f>+E8+F8</f>
        <v>0.5</v>
      </c>
      <c r="E8" s="396"/>
      <c r="F8" s="397">
        <v>0.5</v>
      </c>
      <c r="G8" s="398" t="s">
        <v>25</v>
      </c>
      <c r="H8" s="393" t="s">
        <v>29</v>
      </c>
      <c r="I8" s="399" t="s">
        <v>457</v>
      </c>
      <c r="J8" s="400" t="s">
        <v>58</v>
      </c>
      <c r="K8" s="389"/>
      <c r="L8" s="401" t="s">
        <v>503</v>
      </c>
      <c r="M8" s="402"/>
      <c r="N8" s="393"/>
      <c r="O8" s="393"/>
      <c r="P8" s="393" t="s">
        <v>122</v>
      </c>
      <c r="Q8" s="393"/>
      <c r="R8" s="401"/>
      <c r="S8" s="392">
        <v>19</v>
      </c>
      <c r="T8" s="392"/>
      <c r="V8" s="5" t="str">
        <f>CONCATENATE("20",S8)</f>
        <v>2019</v>
      </c>
    </row>
    <row r="9" spans="1:22" s="5" customFormat="1" ht="24" hidden="1" customHeight="1">
      <c r="A9" s="385" t="s">
        <v>112</v>
      </c>
      <c r="B9" s="386" t="s">
        <v>493</v>
      </c>
      <c r="C9" s="387"/>
      <c r="D9" s="403"/>
      <c r="E9" s="403"/>
      <c r="F9" s="403"/>
      <c r="G9" s="389"/>
      <c r="H9" s="389"/>
      <c r="I9" s="390"/>
      <c r="J9" s="389"/>
      <c r="K9" s="389"/>
      <c r="L9" s="391"/>
      <c r="M9" s="392"/>
      <c r="N9" s="393"/>
      <c r="O9" s="393"/>
      <c r="P9" s="393"/>
      <c r="Q9" s="393"/>
      <c r="R9" s="401"/>
      <c r="S9" s="392"/>
      <c r="T9" s="392"/>
    </row>
    <row r="10" spans="1:22" s="5" customFormat="1" ht="35.25" customHeight="1">
      <c r="A10" s="394" t="s">
        <v>106</v>
      </c>
      <c r="B10" s="395" t="s">
        <v>550</v>
      </c>
      <c r="C10" s="393" t="s">
        <v>113</v>
      </c>
      <c r="D10" s="396">
        <f>+E10+F10</f>
        <v>0.5</v>
      </c>
      <c r="E10" s="396"/>
      <c r="F10" s="397">
        <v>0.5</v>
      </c>
      <c r="G10" s="398" t="s">
        <v>25</v>
      </c>
      <c r="H10" s="393" t="s">
        <v>29</v>
      </c>
      <c r="I10" s="399" t="s">
        <v>457</v>
      </c>
      <c r="J10" s="400" t="s">
        <v>58</v>
      </c>
      <c r="K10" s="389"/>
      <c r="L10" s="401" t="s">
        <v>503</v>
      </c>
      <c r="M10" s="402"/>
      <c r="N10" s="393"/>
      <c r="O10" s="393"/>
      <c r="P10" s="393" t="s">
        <v>122</v>
      </c>
      <c r="Q10" s="393"/>
      <c r="R10" s="401"/>
      <c r="S10" s="392">
        <v>18</v>
      </c>
      <c r="T10" s="392">
        <v>171</v>
      </c>
      <c r="V10" s="5" t="str">
        <f t="shared" ref="V10:V73" si="0">CONCATENATE("20",S10)</f>
        <v>2018</v>
      </c>
    </row>
    <row r="11" spans="1:22" s="5" customFormat="1" ht="39" hidden="1" customHeight="1">
      <c r="A11" s="404" t="s">
        <v>32</v>
      </c>
      <c r="B11" s="405" t="s">
        <v>107</v>
      </c>
      <c r="C11" s="406"/>
      <c r="D11" s="407"/>
      <c r="E11" s="407"/>
      <c r="F11" s="407"/>
      <c r="G11" s="408"/>
      <c r="H11" s="408"/>
      <c r="I11" s="409"/>
      <c r="J11" s="410"/>
      <c r="K11" s="410"/>
      <c r="L11" s="411"/>
      <c r="M11" s="412"/>
      <c r="N11" s="413"/>
      <c r="O11" s="413"/>
      <c r="P11" s="413"/>
      <c r="Q11" s="413"/>
      <c r="R11" s="411"/>
      <c r="S11" s="392"/>
      <c r="T11" s="392"/>
    </row>
    <row r="12" spans="1:22" s="5" customFormat="1" ht="46.5" hidden="1" customHeight="1">
      <c r="A12" s="404" t="s">
        <v>33</v>
      </c>
      <c r="B12" s="405" t="s">
        <v>34</v>
      </c>
      <c r="C12" s="406"/>
      <c r="D12" s="407"/>
      <c r="E12" s="407"/>
      <c r="F12" s="407"/>
      <c r="G12" s="408"/>
      <c r="H12" s="408"/>
      <c r="I12" s="409"/>
      <c r="J12" s="410"/>
      <c r="K12" s="410"/>
      <c r="L12" s="411"/>
      <c r="M12" s="412"/>
      <c r="N12" s="413"/>
      <c r="O12" s="413"/>
      <c r="P12" s="413"/>
      <c r="Q12" s="413"/>
      <c r="R12" s="411"/>
      <c r="S12" s="392"/>
      <c r="T12" s="392"/>
    </row>
    <row r="13" spans="1:22" s="5" customFormat="1" ht="24" hidden="1" customHeight="1">
      <c r="A13" s="385" t="s">
        <v>112</v>
      </c>
      <c r="B13" s="386" t="s">
        <v>111</v>
      </c>
      <c r="C13" s="387"/>
      <c r="D13" s="403"/>
      <c r="E13" s="403"/>
      <c r="F13" s="403"/>
      <c r="G13" s="389"/>
      <c r="H13" s="389"/>
      <c r="I13" s="390"/>
      <c r="J13" s="389"/>
      <c r="K13" s="389"/>
      <c r="L13" s="391"/>
      <c r="M13" s="392"/>
      <c r="N13" s="393"/>
      <c r="O13" s="393"/>
      <c r="P13" s="393"/>
      <c r="Q13" s="393"/>
      <c r="R13" s="401"/>
      <c r="S13" s="392"/>
      <c r="T13" s="392"/>
    </row>
    <row r="14" spans="1:22" s="5" customFormat="1" ht="24" hidden="1" customHeight="1">
      <c r="A14" s="385" t="s">
        <v>106</v>
      </c>
      <c r="B14" s="414" t="s">
        <v>38</v>
      </c>
      <c r="C14" s="415" t="s">
        <v>208</v>
      </c>
      <c r="D14" s="403">
        <f>E14+F14</f>
        <v>700</v>
      </c>
      <c r="E14" s="403"/>
      <c r="F14" s="397">
        <v>700</v>
      </c>
      <c r="G14" s="416" t="s">
        <v>25</v>
      </c>
      <c r="H14" s="389" t="s">
        <v>429</v>
      </c>
      <c r="I14" s="390"/>
      <c r="J14" s="400" t="s">
        <v>51</v>
      </c>
      <c r="K14" s="389"/>
      <c r="L14" s="401" t="s">
        <v>458</v>
      </c>
      <c r="M14" s="392"/>
      <c r="N14" s="393"/>
      <c r="O14" s="393" t="s">
        <v>122</v>
      </c>
      <c r="P14" s="393"/>
      <c r="Q14" s="393"/>
      <c r="R14" s="401" t="s">
        <v>123</v>
      </c>
      <c r="S14" s="392">
        <v>17</v>
      </c>
      <c r="T14" s="392"/>
      <c r="U14" s="5" t="s">
        <v>470</v>
      </c>
      <c r="V14" s="5" t="str">
        <f t="shared" si="0"/>
        <v>2017</v>
      </c>
    </row>
    <row r="15" spans="1:22" s="5" customFormat="1" ht="24" hidden="1" customHeight="1">
      <c r="A15" s="385" t="s">
        <v>112</v>
      </c>
      <c r="B15" s="386" t="s">
        <v>110</v>
      </c>
      <c r="C15" s="387"/>
      <c r="D15" s="403"/>
      <c r="E15" s="403"/>
      <c r="F15" s="403"/>
      <c r="G15" s="389"/>
      <c r="H15" s="389"/>
      <c r="I15" s="390"/>
      <c r="J15" s="389"/>
      <c r="K15" s="389"/>
      <c r="L15" s="391"/>
      <c r="M15" s="392"/>
      <c r="N15" s="393"/>
      <c r="O15" s="393"/>
      <c r="P15" s="393"/>
      <c r="Q15" s="393"/>
      <c r="R15" s="401"/>
      <c r="S15" s="392"/>
      <c r="T15" s="392"/>
    </row>
    <row r="16" spans="1:22" s="5" customFormat="1" ht="35.25" hidden="1" customHeight="1">
      <c r="A16" s="417" t="s">
        <v>106</v>
      </c>
      <c r="B16" s="418" t="s">
        <v>35</v>
      </c>
      <c r="C16" s="415" t="s">
        <v>208</v>
      </c>
      <c r="D16" s="403">
        <f t="shared" ref="D16:D21" si="1">E16+F16</f>
        <v>892.2</v>
      </c>
      <c r="E16" s="403"/>
      <c r="F16" s="403">
        <v>892.2</v>
      </c>
      <c r="G16" s="389" t="s">
        <v>25</v>
      </c>
      <c r="H16" s="389" t="s">
        <v>911</v>
      </c>
      <c r="I16" s="390"/>
      <c r="J16" s="400" t="s">
        <v>51</v>
      </c>
      <c r="K16" s="389" t="s">
        <v>466</v>
      </c>
      <c r="L16" s="419" t="s">
        <v>506</v>
      </c>
      <c r="M16" s="392"/>
      <c r="N16" s="393"/>
      <c r="O16" s="393" t="s">
        <v>122</v>
      </c>
      <c r="P16" s="393"/>
      <c r="Q16" s="393"/>
      <c r="R16" s="401" t="s">
        <v>917</v>
      </c>
      <c r="S16" s="392">
        <v>15</v>
      </c>
      <c r="T16" s="392"/>
      <c r="U16" s="5" t="s">
        <v>470</v>
      </c>
      <c r="V16" s="5" t="str">
        <f t="shared" si="0"/>
        <v>2015</v>
      </c>
    </row>
    <row r="17" spans="1:22" s="235" customFormat="1" ht="14.1" hidden="1" customHeight="1">
      <c r="A17" s="420"/>
      <c r="B17" s="421"/>
      <c r="C17" s="422" t="s">
        <v>208</v>
      </c>
      <c r="D17" s="423">
        <f t="shared" si="1"/>
        <v>584.20000000000005</v>
      </c>
      <c r="E17" s="423"/>
      <c r="F17" s="423">
        <f>F16-F18</f>
        <v>584.20000000000005</v>
      </c>
      <c r="G17" s="424"/>
      <c r="H17" s="424" t="s">
        <v>29</v>
      </c>
      <c r="I17" s="425"/>
      <c r="J17" s="426" t="s">
        <v>51</v>
      </c>
      <c r="K17" s="426"/>
      <c r="L17" s="427"/>
      <c r="M17" s="428"/>
      <c r="N17" s="429"/>
      <c r="O17" s="429"/>
      <c r="P17" s="429"/>
      <c r="Q17" s="429"/>
      <c r="R17" s="723"/>
      <c r="S17" s="430"/>
      <c r="T17" s="430"/>
      <c r="V17" s="5"/>
    </row>
    <row r="18" spans="1:22" s="235" customFormat="1" ht="14.1" hidden="1" customHeight="1">
      <c r="A18" s="420"/>
      <c r="B18" s="421"/>
      <c r="C18" s="422" t="s">
        <v>208</v>
      </c>
      <c r="D18" s="423">
        <f t="shared" si="1"/>
        <v>308</v>
      </c>
      <c r="E18" s="423"/>
      <c r="F18" s="423">
        <v>308</v>
      </c>
      <c r="G18" s="424"/>
      <c r="H18" s="424" t="s">
        <v>36</v>
      </c>
      <c r="I18" s="425"/>
      <c r="J18" s="426" t="s">
        <v>51</v>
      </c>
      <c r="K18" s="426"/>
      <c r="L18" s="427"/>
      <c r="M18" s="428"/>
      <c r="N18" s="429"/>
      <c r="O18" s="429"/>
      <c r="P18" s="429"/>
      <c r="Q18" s="429"/>
      <c r="R18" s="723"/>
      <c r="S18" s="430"/>
      <c r="T18" s="430"/>
      <c r="V18" s="5"/>
    </row>
    <row r="19" spans="1:22" s="5" customFormat="1" ht="36" customHeight="1">
      <c r="A19" s="417" t="s">
        <v>106</v>
      </c>
      <c r="B19" s="431" t="s">
        <v>37</v>
      </c>
      <c r="C19" s="415" t="s">
        <v>118</v>
      </c>
      <c r="D19" s="432">
        <f t="shared" si="1"/>
        <v>4.6120400000000004</v>
      </c>
      <c r="E19" s="433"/>
      <c r="F19" s="432">
        <v>4.6120400000000004</v>
      </c>
      <c r="G19" s="416" t="s">
        <v>25</v>
      </c>
      <c r="H19" s="389" t="s">
        <v>807</v>
      </c>
      <c r="I19" s="418"/>
      <c r="J19" s="400" t="s">
        <v>51</v>
      </c>
      <c r="K19" s="389"/>
      <c r="L19" s="401" t="s">
        <v>639</v>
      </c>
      <c r="M19" s="392"/>
      <c r="N19" s="393"/>
      <c r="O19" s="393"/>
      <c r="P19" s="393" t="s">
        <v>122</v>
      </c>
      <c r="Q19" s="393"/>
      <c r="R19" s="401"/>
      <c r="S19" s="392">
        <v>15</v>
      </c>
      <c r="T19" s="392"/>
      <c r="V19" s="5" t="str">
        <f t="shared" si="0"/>
        <v>2015</v>
      </c>
    </row>
    <row r="20" spans="1:22" s="5" customFormat="1" ht="14.1" hidden="1" customHeight="1">
      <c r="A20" s="420"/>
      <c r="B20" s="434"/>
      <c r="C20" s="422" t="s">
        <v>118</v>
      </c>
      <c r="D20" s="435">
        <f t="shared" si="1"/>
        <v>3</v>
      </c>
      <c r="E20" s="436"/>
      <c r="F20" s="435">
        <v>3</v>
      </c>
      <c r="G20" s="437"/>
      <c r="H20" s="424" t="s">
        <v>31</v>
      </c>
      <c r="I20" s="421"/>
      <c r="J20" s="438"/>
      <c r="K20" s="438"/>
      <c r="L20" s="439"/>
      <c r="M20" s="428"/>
      <c r="N20" s="393"/>
      <c r="O20" s="393"/>
      <c r="P20" s="393"/>
      <c r="Q20" s="393"/>
      <c r="R20" s="401"/>
      <c r="S20" s="392"/>
      <c r="T20" s="392"/>
    </row>
    <row r="21" spans="1:22" s="5" customFormat="1" ht="14.1" hidden="1" customHeight="1">
      <c r="A21" s="420"/>
      <c r="B21" s="434"/>
      <c r="C21" s="422" t="s">
        <v>118</v>
      </c>
      <c r="D21" s="435">
        <f t="shared" si="1"/>
        <v>1.6120400000000004</v>
      </c>
      <c r="E21" s="436"/>
      <c r="F21" s="435">
        <f>F19-F20</f>
        <v>1.6120400000000004</v>
      </c>
      <c r="G21" s="437"/>
      <c r="H21" s="424" t="s">
        <v>36</v>
      </c>
      <c r="I21" s="421"/>
      <c r="J21" s="438"/>
      <c r="K21" s="438"/>
      <c r="L21" s="439"/>
      <c r="M21" s="428"/>
      <c r="N21" s="393"/>
      <c r="O21" s="393"/>
      <c r="P21" s="393"/>
      <c r="Q21" s="393"/>
      <c r="R21" s="401"/>
      <c r="S21" s="392"/>
      <c r="T21" s="392"/>
    </row>
    <row r="22" spans="1:22" s="5" customFormat="1" ht="51" hidden="1" customHeight="1">
      <c r="A22" s="404" t="s">
        <v>39</v>
      </c>
      <c r="B22" s="405" t="s">
        <v>40</v>
      </c>
      <c r="C22" s="406"/>
      <c r="D22" s="407"/>
      <c r="E22" s="407"/>
      <c r="F22" s="407"/>
      <c r="G22" s="408"/>
      <c r="H22" s="408"/>
      <c r="I22" s="409"/>
      <c r="J22" s="410"/>
      <c r="K22" s="410"/>
      <c r="L22" s="411"/>
      <c r="M22" s="412"/>
      <c r="N22" s="413"/>
      <c r="O22" s="413"/>
      <c r="P22" s="413"/>
      <c r="Q22" s="413"/>
      <c r="R22" s="411"/>
      <c r="S22" s="392"/>
      <c r="T22" s="392"/>
    </row>
    <row r="23" spans="1:22" s="5" customFormat="1" ht="30" hidden="1" customHeight="1">
      <c r="A23" s="404" t="s">
        <v>41</v>
      </c>
      <c r="B23" s="405" t="s">
        <v>108</v>
      </c>
      <c r="C23" s="406"/>
      <c r="D23" s="407"/>
      <c r="E23" s="407"/>
      <c r="F23" s="407"/>
      <c r="G23" s="408"/>
      <c r="H23" s="408"/>
      <c r="I23" s="409"/>
      <c r="J23" s="717"/>
      <c r="K23" s="717"/>
      <c r="L23" s="411"/>
      <c r="M23" s="412"/>
      <c r="N23" s="413"/>
      <c r="O23" s="413"/>
      <c r="P23" s="413"/>
      <c r="Q23" s="413"/>
      <c r="R23" s="411"/>
      <c r="S23" s="392"/>
      <c r="T23" s="392"/>
    </row>
    <row r="24" spans="1:22" s="5" customFormat="1" ht="24" hidden="1" customHeight="1">
      <c r="A24" s="385" t="s">
        <v>112</v>
      </c>
      <c r="B24" s="386" t="s">
        <v>564</v>
      </c>
      <c r="C24" s="387"/>
      <c r="D24" s="403"/>
      <c r="E24" s="403"/>
      <c r="F24" s="403"/>
      <c r="G24" s="389"/>
      <c r="H24" s="389"/>
      <c r="I24" s="390"/>
      <c r="J24" s="400"/>
      <c r="K24" s="400"/>
      <c r="L24" s="401"/>
      <c r="M24" s="392"/>
      <c r="N24" s="393"/>
      <c r="O24" s="393"/>
      <c r="P24" s="393"/>
      <c r="Q24" s="393"/>
      <c r="R24" s="401"/>
      <c r="S24" s="392"/>
      <c r="T24" s="392"/>
    </row>
    <row r="25" spans="1:22" s="5" customFormat="1" ht="36" hidden="1" customHeight="1">
      <c r="A25" s="385" t="s">
        <v>106</v>
      </c>
      <c r="B25" s="450" t="s">
        <v>592</v>
      </c>
      <c r="C25" s="415" t="s">
        <v>115</v>
      </c>
      <c r="D25" s="403">
        <f>E25+F25</f>
        <v>0.15967999999999999</v>
      </c>
      <c r="E25" s="403"/>
      <c r="F25" s="403">
        <v>0.15967999999999999</v>
      </c>
      <c r="G25" s="389" t="s">
        <v>25</v>
      </c>
      <c r="H25" s="389" t="s">
        <v>29</v>
      </c>
      <c r="I25" s="390" t="s">
        <v>565</v>
      </c>
      <c r="J25" s="400" t="s">
        <v>58</v>
      </c>
      <c r="K25" s="400" t="s">
        <v>513</v>
      </c>
      <c r="L25" s="401" t="s">
        <v>671</v>
      </c>
      <c r="M25" s="392"/>
      <c r="N25" s="393" t="s">
        <v>122</v>
      </c>
      <c r="O25" s="393"/>
      <c r="P25" s="392"/>
      <c r="Q25" s="393"/>
      <c r="R25" s="401"/>
      <c r="S25" s="392">
        <v>20</v>
      </c>
      <c r="T25" s="392"/>
      <c r="V25" s="5" t="str">
        <f t="shared" si="0"/>
        <v>2020</v>
      </c>
    </row>
    <row r="26" spans="1:22" s="5" customFormat="1" ht="36" hidden="1" customHeight="1">
      <c r="A26" s="385" t="s">
        <v>106</v>
      </c>
      <c r="B26" s="450" t="s">
        <v>593</v>
      </c>
      <c r="C26" s="415" t="s">
        <v>115</v>
      </c>
      <c r="D26" s="403">
        <f t="shared" ref="D26:D48" si="2">E26+F26</f>
        <v>0.2074</v>
      </c>
      <c r="E26" s="403"/>
      <c r="F26" s="403">
        <v>0.2074</v>
      </c>
      <c r="G26" s="389" t="s">
        <v>25</v>
      </c>
      <c r="H26" s="389" t="s">
        <v>29</v>
      </c>
      <c r="I26" s="390" t="s">
        <v>566</v>
      </c>
      <c r="J26" s="400" t="s">
        <v>58</v>
      </c>
      <c r="K26" s="400" t="s">
        <v>513</v>
      </c>
      <c r="L26" s="401" t="s">
        <v>672</v>
      </c>
      <c r="M26" s="392"/>
      <c r="N26" s="393" t="s">
        <v>122</v>
      </c>
      <c r="O26" s="393"/>
      <c r="P26" s="392"/>
      <c r="Q26" s="393"/>
      <c r="R26" s="401"/>
      <c r="S26" s="392">
        <v>20</v>
      </c>
      <c r="T26" s="392"/>
      <c r="V26" s="5" t="str">
        <f t="shared" si="0"/>
        <v>2020</v>
      </c>
    </row>
    <row r="27" spans="1:22" s="5" customFormat="1" ht="36" hidden="1" customHeight="1">
      <c r="A27" s="385" t="s">
        <v>106</v>
      </c>
      <c r="B27" s="450" t="s">
        <v>594</v>
      </c>
      <c r="C27" s="415" t="s">
        <v>115</v>
      </c>
      <c r="D27" s="403">
        <f t="shared" si="2"/>
        <v>0.15</v>
      </c>
      <c r="E27" s="403"/>
      <c r="F27" s="403">
        <v>0.15</v>
      </c>
      <c r="G27" s="389" t="s">
        <v>25</v>
      </c>
      <c r="H27" s="389" t="s">
        <v>29</v>
      </c>
      <c r="I27" s="390" t="s">
        <v>567</v>
      </c>
      <c r="J27" s="400" t="s">
        <v>58</v>
      </c>
      <c r="K27" s="400" t="s">
        <v>513</v>
      </c>
      <c r="L27" s="401" t="s">
        <v>673</v>
      </c>
      <c r="M27" s="392"/>
      <c r="N27" s="393" t="s">
        <v>122</v>
      </c>
      <c r="O27" s="393"/>
      <c r="P27" s="392"/>
      <c r="Q27" s="393"/>
      <c r="R27" s="401"/>
      <c r="S27" s="392">
        <v>20</v>
      </c>
      <c r="T27" s="392"/>
      <c r="V27" s="5" t="str">
        <f t="shared" si="0"/>
        <v>2020</v>
      </c>
    </row>
    <row r="28" spans="1:22" s="5" customFormat="1" ht="36" hidden="1" customHeight="1">
      <c r="A28" s="385" t="s">
        <v>106</v>
      </c>
      <c r="B28" s="450" t="s">
        <v>595</v>
      </c>
      <c r="C28" s="415" t="s">
        <v>115</v>
      </c>
      <c r="D28" s="403">
        <f t="shared" si="2"/>
        <v>7.0000000000000007E-2</v>
      </c>
      <c r="E28" s="403"/>
      <c r="F28" s="403">
        <v>7.0000000000000007E-2</v>
      </c>
      <c r="G28" s="389" t="s">
        <v>25</v>
      </c>
      <c r="H28" s="389" t="s">
        <v>29</v>
      </c>
      <c r="I28" s="390" t="s">
        <v>565</v>
      </c>
      <c r="J28" s="400" t="s">
        <v>58</v>
      </c>
      <c r="K28" s="400" t="s">
        <v>513</v>
      </c>
      <c r="L28" s="401" t="s">
        <v>674</v>
      </c>
      <c r="M28" s="392"/>
      <c r="N28" s="393" t="s">
        <v>122</v>
      </c>
      <c r="O28" s="393"/>
      <c r="P28" s="392"/>
      <c r="Q28" s="393"/>
      <c r="R28" s="401"/>
      <c r="S28" s="392">
        <v>20</v>
      </c>
      <c r="T28" s="392"/>
      <c r="V28" s="5" t="str">
        <f t="shared" si="0"/>
        <v>2020</v>
      </c>
    </row>
    <row r="29" spans="1:22" s="5" customFormat="1" ht="49.5" hidden="1" customHeight="1">
      <c r="A29" s="385" t="s">
        <v>106</v>
      </c>
      <c r="B29" s="450" t="s">
        <v>596</v>
      </c>
      <c r="C29" s="415" t="s">
        <v>115</v>
      </c>
      <c r="D29" s="403">
        <f t="shared" si="2"/>
        <v>0.25</v>
      </c>
      <c r="E29" s="403"/>
      <c r="F29" s="403">
        <v>0.25</v>
      </c>
      <c r="G29" s="389" t="s">
        <v>25</v>
      </c>
      <c r="H29" s="389" t="s">
        <v>29</v>
      </c>
      <c r="I29" s="390" t="s">
        <v>568</v>
      </c>
      <c r="J29" s="400" t="s">
        <v>58</v>
      </c>
      <c r="K29" s="400" t="s">
        <v>513</v>
      </c>
      <c r="L29" s="401" t="s">
        <v>675</v>
      </c>
      <c r="M29" s="392"/>
      <c r="N29" s="393" t="s">
        <v>122</v>
      </c>
      <c r="O29" s="393"/>
      <c r="P29" s="392"/>
      <c r="Q29" s="393"/>
      <c r="R29" s="401"/>
      <c r="S29" s="392">
        <v>20</v>
      </c>
      <c r="T29" s="392"/>
      <c r="V29" s="5" t="str">
        <f t="shared" si="0"/>
        <v>2020</v>
      </c>
    </row>
    <row r="30" spans="1:22" s="5" customFormat="1" ht="45" hidden="1" customHeight="1">
      <c r="A30" s="385" t="s">
        <v>106</v>
      </c>
      <c r="B30" s="450" t="s">
        <v>619</v>
      </c>
      <c r="C30" s="415" t="s">
        <v>115</v>
      </c>
      <c r="D30" s="403">
        <f t="shared" si="2"/>
        <v>7.8621999999999997E-2</v>
      </c>
      <c r="E30" s="403"/>
      <c r="F30" s="403">
        <v>7.8621999999999997E-2</v>
      </c>
      <c r="G30" s="389" t="s">
        <v>25</v>
      </c>
      <c r="H30" s="389" t="s">
        <v>29</v>
      </c>
      <c r="I30" s="390" t="s">
        <v>569</v>
      </c>
      <c r="J30" s="400" t="s">
        <v>58</v>
      </c>
      <c r="K30" s="400" t="s">
        <v>513</v>
      </c>
      <c r="L30" s="401" t="s">
        <v>737</v>
      </c>
      <c r="M30" s="392"/>
      <c r="N30" s="393" t="s">
        <v>122</v>
      </c>
      <c r="O30" s="393"/>
      <c r="P30" s="392"/>
      <c r="Q30" s="393"/>
      <c r="R30" s="401"/>
      <c r="S30" s="392">
        <v>20</v>
      </c>
      <c r="T30" s="392"/>
      <c r="V30" s="5" t="str">
        <f t="shared" si="0"/>
        <v>2020</v>
      </c>
    </row>
    <row r="31" spans="1:22" s="5" customFormat="1" ht="48.75" hidden="1" customHeight="1">
      <c r="A31" s="385" t="s">
        <v>106</v>
      </c>
      <c r="B31" s="450" t="s">
        <v>808</v>
      </c>
      <c r="C31" s="415" t="s">
        <v>115</v>
      </c>
      <c r="D31" s="403">
        <f t="shared" si="2"/>
        <v>0.11610999999999999</v>
      </c>
      <c r="E31" s="403"/>
      <c r="F31" s="403">
        <v>0.11610999999999999</v>
      </c>
      <c r="G31" s="389" t="s">
        <v>25</v>
      </c>
      <c r="H31" s="389" t="s">
        <v>29</v>
      </c>
      <c r="I31" s="390" t="s">
        <v>447</v>
      </c>
      <c r="J31" s="400" t="s">
        <v>58</v>
      </c>
      <c r="K31" s="400" t="s">
        <v>513</v>
      </c>
      <c r="L31" s="401" t="s">
        <v>676</v>
      </c>
      <c r="M31" s="392"/>
      <c r="N31" s="393" t="s">
        <v>122</v>
      </c>
      <c r="O31" s="393"/>
      <c r="P31" s="392"/>
      <c r="Q31" s="393"/>
      <c r="R31" s="401"/>
      <c r="S31" s="392">
        <v>20</v>
      </c>
      <c r="T31" s="392"/>
      <c r="V31" s="5" t="str">
        <f t="shared" si="0"/>
        <v>2020</v>
      </c>
    </row>
    <row r="32" spans="1:22" s="5" customFormat="1" ht="45.75" hidden="1" customHeight="1">
      <c r="A32" s="385" t="s">
        <v>106</v>
      </c>
      <c r="B32" s="450" t="s">
        <v>598</v>
      </c>
      <c r="C32" s="415" t="s">
        <v>115</v>
      </c>
      <c r="D32" s="403">
        <f t="shared" si="2"/>
        <v>0.12668199999999999</v>
      </c>
      <c r="E32" s="403"/>
      <c r="F32" s="403">
        <v>0.12668199999999999</v>
      </c>
      <c r="G32" s="389" t="s">
        <v>25</v>
      </c>
      <c r="H32" s="389" t="s">
        <v>29</v>
      </c>
      <c r="I32" s="390" t="s">
        <v>571</v>
      </c>
      <c r="J32" s="400" t="s">
        <v>58</v>
      </c>
      <c r="K32" s="400" t="s">
        <v>513</v>
      </c>
      <c r="L32" s="401" t="s">
        <v>677</v>
      </c>
      <c r="M32" s="392"/>
      <c r="N32" s="393" t="s">
        <v>122</v>
      </c>
      <c r="O32" s="393"/>
      <c r="P32" s="392"/>
      <c r="Q32" s="393"/>
      <c r="R32" s="401"/>
      <c r="S32" s="392">
        <v>20</v>
      </c>
      <c r="T32" s="392"/>
      <c r="V32" s="5" t="str">
        <f t="shared" si="0"/>
        <v>2020</v>
      </c>
    </row>
    <row r="33" spans="1:22" s="5" customFormat="1" ht="39" hidden="1" customHeight="1">
      <c r="A33" s="385" t="s">
        <v>106</v>
      </c>
      <c r="B33" s="450" t="s">
        <v>599</v>
      </c>
      <c r="C33" s="415" t="s">
        <v>115</v>
      </c>
      <c r="D33" s="403">
        <f t="shared" si="2"/>
        <v>0.23701999999999998</v>
      </c>
      <c r="E33" s="403"/>
      <c r="F33" s="403">
        <v>0.23701999999999998</v>
      </c>
      <c r="G33" s="389" t="s">
        <v>25</v>
      </c>
      <c r="H33" s="389" t="s">
        <v>29</v>
      </c>
      <c r="I33" s="390" t="s">
        <v>572</v>
      </c>
      <c r="J33" s="400" t="s">
        <v>58</v>
      </c>
      <c r="K33" s="400" t="s">
        <v>513</v>
      </c>
      <c r="L33" s="401" t="s">
        <v>678</v>
      </c>
      <c r="M33" s="392"/>
      <c r="N33" s="393" t="s">
        <v>122</v>
      </c>
      <c r="O33" s="393"/>
      <c r="P33" s="392"/>
      <c r="Q33" s="393"/>
      <c r="R33" s="401"/>
      <c r="S33" s="392">
        <v>20</v>
      </c>
      <c r="T33" s="392"/>
      <c r="V33" s="5" t="str">
        <f t="shared" si="0"/>
        <v>2020</v>
      </c>
    </row>
    <row r="34" spans="1:22" s="5" customFormat="1" ht="48" hidden="1" customHeight="1">
      <c r="A34" s="385" t="s">
        <v>106</v>
      </c>
      <c r="B34" s="450" t="s">
        <v>600</v>
      </c>
      <c r="C34" s="415" t="s">
        <v>115</v>
      </c>
      <c r="D34" s="403">
        <f t="shared" si="2"/>
        <v>0.16908000000000001</v>
      </c>
      <c r="E34" s="403"/>
      <c r="F34" s="403">
        <v>0.16908000000000001</v>
      </c>
      <c r="G34" s="389" t="s">
        <v>25</v>
      </c>
      <c r="H34" s="389" t="s">
        <v>29</v>
      </c>
      <c r="I34" s="390" t="s">
        <v>573</v>
      </c>
      <c r="J34" s="400" t="s">
        <v>58</v>
      </c>
      <c r="K34" s="400" t="s">
        <v>513</v>
      </c>
      <c r="L34" s="401" t="s">
        <v>679</v>
      </c>
      <c r="M34" s="392"/>
      <c r="N34" s="393" t="s">
        <v>122</v>
      </c>
      <c r="O34" s="393"/>
      <c r="P34" s="392"/>
      <c r="Q34" s="393"/>
      <c r="R34" s="401"/>
      <c r="S34" s="392">
        <v>20</v>
      </c>
      <c r="T34" s="392"/>
      <c r="V34" s="5" t="str">
        <f t="shared" si="0"/>
        <v>2020</v>
      </c>
    </row>
    <row r="35" spans="1:22" s="5" customFormat="1" ht="39.75" hidden="1" customHeight="1">
      <c r="A35" s="385" t="s">
        <v>106</v>
      </c>
      <c r="B35" s="450" t="s">
        <v>601</v>
      </c>
      <c r="C35" s="415" t="s">
        <v>115</v>
      </c>
      <c r="D35" s="403">
        <f t="shared" si="2"/>
        <v>0.13514799999999999</v>
      </c>
      <c r="E35" s="403"/>
      <c r="F35" s="403">
        <v>0.13514799999999999</v>
      </c>
      <c r="G35" s="389" t="s">
        <v>25</v>
      </c>
      <c r="H35" s="389" t="s">
        <v>29</v>
      </c>
      <c r="I35" s="390" t="s">
        <v>574</v>
      </c>
      <c r="J35" s="400" t="s">
        <v>58</v>
      </c>
      <c r="K35" s="400" t="s">
        <v>513</v>
      </c>
      <c r="L35" s="401" t="s">
        <v>680</v>
      </c>
      <c r="M35" s="392"/>
      <c r="N35" s="393" t="s">
        <v>122</v>
      </c>
      <c r="O35" s="393"/>
      <c r="P35" s="392"/>
      <c r="Q35" s="393"/>
      <c r="R35" s="401"/>
      <c r="S35" s="392">
        <v>20</v>
      </c>
      <c r="T35" s="392"/>
      <c r="V35" s="5" t="str">
        <f t="shared" si="0"/>
        <v>2020</v>
      </c>
    </row>
    <row r="36" spans="1:22" s="5" customFormat="1" ht="48" hidden="1" customHeight="1">
      <c r="A36" s="385" t="s">
        <v>106</v>
      </c>
      <c r="B36" s="450" t="s">
        <v>602</v>
      </c>
      <c r="C36" s="415" t="s">
        <v>115</v>
      </c>
      <c r="D36" s="403">
        <f t="shared" si="2"/>
        <v>4.6280000000000002E-2</v>
      </c>
      <c r="E36" s="403"/>
      <c r="F36" s="403">
        <v>4.6280000000000002E-2</v>
      </c>
      <c r="G36" s="389" t="s">
        <v>25</v>
      </c>
      <c r="H36" s="389" t="s">
        <v>29</v>
      </c>
      <c r="I36" s="390" t="s">
        <v>575</v>
      </c>
      <c r="J36" s="400" t="s">
        <v>58</v>
      </c>
      <c r="K36" s="400" t="s">
        <v>513</v>
      </c>
      <c r="L36" s="401" t="s">
        <v>681</v>
      </c>
      <c r="M36" s="392"/>
      <c r="N36" s="393" t="s">
        <v>122</v>
      </c>
      <c r="O36" s="393"/>
      <c r="P36" s="392"/>
      <c r="Q36" s="393"/>
      <c r="R36" s="401"/>
      <c r="S36" s="392">
        <v>20</v>
      </c>
      <c r="T36" s="392"/>
      <c r="V36" s="5" t="str">
        <f t="shared" si="0"/>
        <v>2020</v>
      </c>
    </row>
    <row r="37" spans="1:22" s="5" customFormat="1" ht="45" hidden="1" customHeight="1">
      <c r="A37" s="385" t="s">
        <v>106</v>
      </c>
      <c r="B37" s="450" t="s">
        <v>603</v>
      </c>
      <c r="C37" s="415" t="s">
        <v>115</v>
      </c>
      <c r="D37" s="403">
        <f t="shared" si="2"/>
        <v>0.12257999999999999</v>
      </c>
      <c r="E37" s="403"/>
      <c r="F37" s="403">
        <v>0.12257999999999999</v>
      </c>
      <c r="G37" s="389" t="s">
        <v>25</v>
      </c>
      <c r="H37" s="389" t="s">
        <v>29</v>
      </c>
      <c r="I37" s="390" t="s">
        <v>412</v>
      </c>
      <c r="J37" s="400" t="s">
        <v>58</v>
      </c>
      <c r="K37" s="400" t="s">
        <v>513</v>
      </c>
      <c r="L37" s="401" t="s">
        <v>682</v>
      </c>
      <c r="M37" s="392"/>
      <c r="N37" s="393" t="s">
        <v>122</v>
      </c>
      <c r="O37" s="393"/>
      <c r="P37" s="392"/>
      <c r="Q37" s="393"/>
      <c r="R37" s="401"/>
      <c r="S37" s="392">
        <v>20</v>
      </c>
      <c r="T37" s="392"/>
      <c r="V37" s="5" t="str">
        <f t="shared" si="0"/>
        <v>2020</v>
      </c>
    </row>
    <row r="38" spans="1:22" s="5" customFormat="1" ht="33" hidden="1" customHeight="1">
      <c r="A38" s="385" t="s">
        <v>106</v>
      </c>
      <c r="B38" s="450" t="s">
        <v>604</v>
      </c>
      <c r="C38" s="415" t="s">
        <v>115</v>
      </c>
      <c r="D38" s="403">
        <f t="shared" si="2"/>
        <v>7.2179999999999994E-2</v>
      </c>
      <c r="E38" s="403"/>
      <c r="F38" s="403">
        <v>7.2179999999999994E-2</v>
      </c>
      <c r="G38" s="389" t="s">
        <v>25</v>
      </c>
      <c r="H38" s="389" t="s">
        <v>29</v>
      </c>
      <c r="I38" s="390" t="s">
        <v>576</v>
      </c>
      <c r="J38" s="400" t="s">
        <v>58</v>
      </c>
      <c r="K38" s="400" t="s">
        <v>513</v>
      </c>
      <c r="L38" s="401" t="s">
        <v>683</v>
      </c>
      <c r="M38" s="392"/>
      <c r="N38" s="393" t="s">
        <v>122</v>
      </c>
      <c r="O38" s="393"/>
      <c r="P38" s="392"/>
      <c r="Q38" s="393"/>
      <c r="R38" s="401"/>
      <c r="S38" s="392">
        <v>20</v>
      </c>
      <c r="T38" s="392"/>
      <c r="V38" s="5" t="str">
        <f t="shared" si="0"/>
        <v>2020</v>
      </c>
    </row>
    <row r="39" spans="1:22" s="5" customFormat="1" ht="60" hidden="1" customHeight="1">
      <c r="A39" s="385" t="s">
        <v>106</v>
      </c>
      <c r="B39" s="450" t="s">
        <v>605</v>
      </c>
      <c r="C39" s="415" t="s">
        <v>115</v>
      </c>
      <c r="D39" s="403">
        <f t="shared" si="2"/>
        <v>5.5050000000000002E-2</v>
      </c>
      <c r="E39" s="403"/>
      <c r="F39" s="403">
        <v>5.5050000000000002E-2</v>
      </c>
      <c r="G39" s="389" t="s">
        <v>25</v>
      </c>
      <c r="H39" s="389" t="s">
        <v>29</v>
      </c>
      <c r="I39" s="390" t="s">
        <v>406</v>
      </c>
      <c r="J39" s="400" t="s">
        <v>58</v>
      </c>
      <c r="K39" s="400" t="s">
        <v>513</v>
      </c>
      <c r="L39" s="401" t="s">
        <v>684</v>
      </c>
      <c r="M39" s="392"/>
      <c r="N39" s="393" t="s">
        <v>122</v>
      </c>
      <c r="O39" s="393"/>
      <c r="P39" s="392"/>
      <c r="Q39" s="393"/>
      <c r="R39" s="401"/>
      <c r="S39" s="392">
        <v>20</v>
      </c>
      <c r="T39" s="392"/>
      <c r="V39" s="5" t="str">
        <f t="shared" si="0"/>
        <v>2020</v>
      </c>
    </row>
    <row r="40" spans="1:22" s="5" customFormat="1" ht="42.75" hidden="1" customHeight="1">
      <c r="A40" s="385" t="s">
        <v>106</v>
      </c>
      <c r="B40" s="450" t="s">
        <v>606</v>
      </c>
      <c r="C40" s="415" t="s">
        <v>115</v>
      </c>
      <c r="D40" s="403">
        <f t="shared" si="2"/>
        <v>0.16660899999999998</v>
      </c>
      <c r="E40" s="403"/>
      <c r="F40" s="403">
        <v>0.16660899999999998</v>
      </c>
      <c r="G40" s="389" t="s">
        <v>25</v>
      </c>
      <c r="H40" s="389" t="s">
        <v>29</v>
      </c>
      <c r="I40" s="390" t="s">
        <v>577</v>
      </c>
      <c r="J40" s="400" t="s">
        <v>58</v>
      </c>
      <c r="K40" s="400" t="s">
        <v>513</v>
      </c>
      <c r="L40" s="401" t="s">
        <v>685</v>
      </c>
      <c r="M40" s="392"/>
      <c r="N40" s="393" t="s">
        <v>122</v>
      </c>
      <c r="O40" s="393"/>
      <c r="P40" s="392"/>
      <c r="Q40" s="393"/>
      <c r="R40" s="401"/>
      <c r="S40" s="392">
        <v>20</v>
      </c>
      <c r="T40" s="392"/>
      <c r="V40" s="5" t="str">
        <f t="shared" si="0"/>
        <v>2020</v>
      </c>
    </row>
    <row r="41" spans="1:22" s="5" customFormat="1" ht="39" hidden="1" customHeight="1">
      <c r="A41" s="385" t="s">
        <v>106</v>
      </c>
      <c r="B41" s="450" t="s">
        <v>607</v>
      </c>
      <c r="C41" s="415" t="s">
        <v>115</v>
      </c>
      <c r="D41" s="403">
        <f t="shared" si="2"/>
        <v>0.14765</v>
      </c>
      <c r="E41" s="403"/>
      <c r="F41" s="403">
        <v>0.14765</v>
      </c>
      <c r="G41" s="389" t="s">
        <v>25</v>
      </c>
      <c r="H41" s="389" t="s">
        <v>29</v>
      </c>
      <c r="I41" s="390" t="s">
        <v>578</v>
      </c>
      <c r="J41" s="400" t="s">
        <v>58</v>
      </c>
      <c r="K41" s="400" t="s">
        <v>513</v>
      </c>
      <c r="L41" s="401" t="s">
        <v>686</v>
      </c>
      <c r="M41" s="392"/>
      <c r="N41" s="393" t="s">
        <v>122</v>
      </c>
      <c r="O41" s="393"/>
      <c r="P41" s="392"/>
      <c r="Q41" s="393"/>
      <c r="R41" s="401"/>
      <c r="S41" s="392">
        <v>20</v>
      </c>
      <c r="T41" s="392"/>
      <c r="V41" s="5" t="str">
        <f t="shared" si="0"/>
        <v>2020</v>
      </c>
    </row>
    <row r="42" spans="1:22" s="5" customFormat="1" ht="36" hidden="1" customHeight="1">
      <c r="A42" s="385" t="s">
        <v>106</v>
      </c>
      <c r="B42" s="450" t="s">
        <v>608</v>
      </c>
      <c r="C42" s="415" t="s">
        <v>115</v>
      </c>
      <c r="D42" s="403">
        <f t="shared" si="2"/>
        <v>9.6509999999999999E-2</v>
      </c>
      <c r="E42" s="403"/>
      <c r="F42" s="403">
        <v>9.6509999999999999E-2</v>
      </c>
      <c r="G42" s="389" t="s">
        <v>25</v>
      </c>
      <c r="H42" s="389" t="s">
        <v>29</v>
      </c>
      <c r="I42" s="390" t="s">
        <v>579</v>
      </c>
      <c r="J42" s="400" t="s">
        <v>58</v>
      </c>
      <c r="K42" s="400" t="s">
        <v>513</v>
      </c>
      <c r="L42" s="401" t="s">
        <v>687</v>
      </c>
      <c r="M42" s="392"/>
      <c r="N42" s="393" t="s">
        <v>122</v>
      </c>
      <c r="O42" s="393"/>
      <c r="P42" s="392"/>
      <c r="Q42" s="393"/>
      <c r="R42" s="401"/>
      <c r="S42" s="392">
        <v>20</v>
      </c>
      <c r="T42" s="392"/>
      <c r="V42" s="5" t="str">
        <f t="shared" si="0"/>
        <v>2020</v>
      </c>
    </row>
    <row r="43" spans="1:22" s="5" customFormat="1" ht="53.25" hidden="1" customHeight="1">
      <c r="A43" s="385" t="s">
        <v>106</v>
      </c>
      <c r="B43" s="450" t="s">
        <v>616</v>
      </c>
      <c r="C43" s="415" t="s">
        <v>115</v>
      </c>
      <c r="D43" s="403">
        <f t="shared" si="2"/>
        <v>3.8649999999999997E-2</v>
      </c>
      <c r="E43" s="403"/>
      <c r="F43" s="403">
        <v>3.8649999999999997E-2</v>
      </c>
      <c r="G43" s="389" t="s">
        <v>25</v>
      </c>
      <c r="H43" s="389" t="s">
        <v>29</v>
      </c>
      <c r="I43" s="390" t="s">
        <v>580</v>
      </c>
      <c r="J43" s="400" t="s">
        <v>58</v>
      </c>
      <c r="K43" s="400" t="s">
        <v>513</v>
      </c>
      <c r="L43" s="401" t="s">
        <v>688</v>
      </c>
      <c r="M43" s="392"/>
      <c r="N43" s="393" t="s">
        <v>122</v>
      </c>
      <c r="O43" s="393"/>
      <c r="P43" s="392"/>
      <c r="Q43" s="393"/>
      <c r="R43" s="401"/>
      <c r="S43" s="392">
        <v>20</v>
      </c>
      <c r="T43" s="392"/>
      <c r="V43" s="5" t="str">
        <f t="shared" si="0"/>
        <v>2020</v>
      </c>
    </row>
    <row r="44" spans="1:22" s="5" customFormat="1" ht="54" hidden="1" customHeight="1">
      <c r="A44" s="385" t="s">
        <v>106</v>
      </c>
      <c r="B44" s="450" t="s">
        <v>617</v>
      </c>
      <c r="C44" s="415" t="s">
        <v>115</v>
      </c>
      <c r="D44" s="403">
        <f t="shared" si="2"/>
        <v>0.10300999999999999</v>
      </c>
      <c r="E44" s="403"/>
      <c r="F44" s="403">
        <v>0.10300999999999999</v>
      </c>
      <c r="G44" s="389" t="s">
        <v>25</v>
      </c>
      <c r="H44" s="389" t="s">
        <v>29</v>
      </c>
      <c r="I44" s="390" t="s">
        <v>412</v>
      </c>
      <c r="J44" s="400" t="s">
        <v>58</v>
      </c>
      <c r="K44" s="400" t="s">
        <v>513</v>
      </c>
      <c r="L44" s="401" t="s">
        <v>689</v>
      </c>
      <c r="M44" s="392"/>
      <c r="N44" s="393" t="s">
        <v>122</v>
      </c>
      <c r="O44" s="393"/>
      <c r="P44" s="392"/>
      <c r="Q44" s="393"/>
      <c r="R44" s="401"/>
      <c r="S44" s="392">
        <v>20</v>
      </c>
      <c r="T44" s="392"/>
      <c r="V44" s="5" t="str">
        <f t="shared" si="0"/>
        <v>2020</v>
      </c>
    </row>
    <row r="45" spans="1:22" s="5" customFormat="1" ht="36" hidden="1" customHeight="1">
      <c r="A45" s="385" t="s">
        <v>106</v>
      </c>
      <c r="B45" s="450" t="s">
        <v>618</v>
      </c>
      <c r="C45" s="415" t="s">
        <v>115</v>
      </c>
      <c r="D45" s="403">
        <f t="shared" si="2"/>
        <v>4.0802999999999999E-2</v>
      </c>
      <c r="E45" s="403"/>
      <c r="F45" s="403">
        <v>4.0802999999999999E-2</v>
      </c>
      <c r="G45" s="389" t="s">
        <v>25</v>
      </c>
      <c r="H45" s="389" t="s">
        <v>29</v>
      </c>
      <c r="I45" s="390" t="s">
        <v>54</v>
      </c>
      <c r="J45" s="400" t="s">
        <v>58</v>
      </c>
      <c r="K45" s="400" t="s">
        <v>584</v>
      </c>
      <c r="L45" s="401" t="s">
        <v>690</v>
      </c>
      <c r="M45" s="392"/>
      <c r="N45" s="393" t="s">
        <v>122</v>
      </c>
      <c r="O45" s="393"/>
      <c r="P45" s="392"/>
      <c r="Q45" s="393"/>
      <c r="R45" s="401"/>
      <c r="S45" s="392">
        <v>20</v>
      </c>
      <c r="T45" s="392"/>
      <c r="V45" s="5" t="str">
        <f t="shared" si="0"/>
        <v>2020</v>
      </c>
    </row>
    <row r="46" spans="1:22" s="5" customFormat="1" ht="36" hidden="1" customHeight="1">
      <c r="A46" s="385" t="s">
        <v>106</v>
      </c>
      <c r="B46" s="450" t="s">
        <v>620</v>
      </c>
      <c r="C46" s="415" t="s">
        <v>115</v>
      </c>
      <c r="D46" s="403">
        <f t="shared" si="2"/>
        <v>3.9886000000000005E-2</v>
      </c>
      <c r="E46" s="403"/>
      <c r="F46" s="403">
        <v>3.9886000000000005E-2</v>
      </c>
      <c r="G46" s="389" t="s">
        <v>25</v>
      </c>
      <c r="H46" s="389" t="s">
        <v>29</v>
      </c>
      <c r="I46" s="390" t="s">
        <v>581</v>
      </c>
      <c r="J46" s="400" t="s">
        <v>58</v>
      </c>
      <c r="K46" s="400" t="s">
        <v>584</v>
      </c>
      <c r="L46" s="401" t="s">
        <v>691</v>
      </c>
      <c r="M46" s="392"/>
      <c r="N46" s="393" t="s">
        <v>122</v>
      </c>
      <c r="O46" s="393"/>
      <c r="P46" s="392"/>
      <c r="Q46" s="393"/>
      <c r="R46" s="401"/>
      <c r="S46" s="392">
        <v>20</v>
      </c>
      <c r="T46" s="392"/>
      <c r="V46" s="5" t="str">
        <f t="shared" si="0"/>
        <v>2020</v>
      </c>
    </row>
    <row r="47" spans="1:22" s="5" customFormat="1" ht="36" hidden="1" customHeight="1">
      <c r="A47" s="385" t="s">
        <v>106</v>
      </c>
      <c r="B47" s="450" t="s">
        <v>621</v>
      </c>
      <c r="C47" s="415" t="s">
        <v>115</v>
      </c>
      <c r="D47" s="403">
        <f t="shared" si="2"/>
        <v>9.1273999999999994E-2</v>
      </c>
      <c r="E47" s="403"/>
      <c r="F47" s="403">
        <v>9.1273999999999994E-2</v>
      </c>
      <c r="G47" s="389" t="s">
        <v>25</v>
      </c>
      <c r="H47" s="389" t="s">
        <v>29</v>
      </c>
      <c r="I47" s="390" t="s">
        <v>582</v>
      </c>
      <c r="J47" s="400" t="s">
        <v>58</v>
      </c>
      <c r="K47" s="400" t="s">
        <v>585</v>
      </c>
      <c r="L47" s="401" t="s">
        <v>692</v>
      </c>
      <c r="M47" s="392"/>
      <c r="N47" s="393" t="s">
        <v>122</v>
      </c>
      <c r="O47" s="393"/>
      <c r="P47" s="392"/>
      <c r="Q47" s="393"/>
      <c r="R47" s="401"/>
      <c r="S47" s="392">
        <v>20</v>
      </c>
      <c r="T47" s="392"/>
      <c r="V47" s="5" t="str">
        <f t="shared" si="0"/>
        <v>2020</v>
      </c>
    </row>
    <row r="48" spans="1:22" s="5" customFormat="1" ht="36" hidden="1" customHeight="1">
      <c r="A48" s="385" t="s">
        <v>106</v>
      </c>
      <c r="B48" s="450" t="s">
        <v>622</v>
      </c>
      <c r="C48" s="415" t="s">
        <v>115</v>
      </c>
      <c r="D48" s="403">
        <f t="shared" si="2"/>
        <v>0.126</v>
      </c>
      <c r="E48" s="403"/>
      <c r="F48" s="403">
        <v>0.126</v>
      </c>
      <c r="G48" s="389" t="s">
        <v>25</v>
      </c>
      <c r="H48" s="389" t="s">
        <v>29</v>
      </c>
      <c r="I48" s="390" t="s">
        <v>583</v>
      </c>
      <c r="J48" s="400" t="s">
        <v>58</v>
      </c>
      <c r="K48" s="400" t="s">
        <v>585</v>
      </c>
      <c r="L48" s="401" t="s">
        <v>693</v>
      </c>
      <c r="M48" s="392"/>
      <c r="N48" s="393" t="s">
        <v>122</v>
      </c>
      <c r="O48" s="393"/>
      <c r="P48" s="392"/>
      <c r="Q48" s="393"/>
      <c r="R48" s="401"/>
      <c r="S48" s="392">
        <v>20</v>
      </c>
      <c r="T48" s="392"/>
      <c r="V48" s="5" t="str">
        <f t="shared" si="0"/>
        <v>2020</v>
      </c>
    </row>
    <row r="49" spans="1:22" s="5" customFormat="1" ht="36" hidden="1" customHeight="1">
      <c r="A49" s="385" t="s">
        <v>106</v>
      </c>
      <c r="B49" s="451" t="s">
        <v>611</v>
      </c>
      <c r="C49" s="415" t="s">
        <v>115</v>
      </c>
      <c r="D49" s="432">
        <f>E49+F49</f>
        <v>1.1399999999999999</v>
      </c>
      <c r="E49" s="396">
        <v>0.97</v>
      </c>
      <c r="F49" s="452">
        <v>0.17</v>
      </c>
      <c r="G49" s="389" t="s">
        <v>25</v>
      </c>
      <c r="H49" s="389" t="s">
        <v>28</v>
      </c>
      <c r="I49" s="453" t="s">
        <v>590</v>
      </c>
      <c r="J49" s="400" t="s">
        <v>58</v>
      </c>
      <c r="K49" s="400" t="s">
        <v>513</v>
      </c>
      <c r="L49" s="401" t="s">
        <v>694</v>
      </c>
      <c r="M49" s="392"/>
      <c r="N49" s="393" t="s">
        <v>122</v>
      </c>
      <c r="O49" s="393"/>
      <c r="P49" s="392"/>
      <c r="Q49" s="393"/>
      <c r="R49" s="401"/>
      <c r="S49" s="392">
        <v>20</v>
      </c>
      <c r="T49" s="392"/>
      <c r="V49" s="5" t="str">
        <f t="shared" si="0"/>
        <v>2020</v>
      </c>
    </row>
    <row r="50" spans="1:22" s="5" customFormat="1" ht="36" hidden="1" customHeight="1">
      <c r="A50" s="385" t="s">
        <v>106</v>
      </c>
      <c r="B50" s="451" t="s">
        <v>609</v>
      </c>
      <c r="C50" s="415" t="s">
        <v>115</v>
      </c>
      <c r="D50" s="432">
        <f t="shared" ref="D50:D61" si="3">E50+F50</f>
        <v>1.1399999999999999</v>
      </c>
      <c r="E50" s="396">
        <v>0.97</v>
      </c>
      <c r="F50" s="452">
        <v>0.17</v>
      </c>
      <c r="G50" s="389" t="s">
        <v>25</v>
      </c>
      <c r="H50" s="389" t="s">
        <v>28</v>
      </c>
      <c r="I50" s="453" t="s">
        <v>591</v>
      </c>
      <c r="J50" s="400" t="s">
        <v>58</v>
      </c>
      <c r="K50" s="400" t="s">
        <v>513</v>
      </c>
      <c r="L50" s="401" t="s">
        <v>695</v>
      </c>
      <c r="M50" s="392"/>
      <c r="N50" s="393" t="s">
        <v>122</v>
      </c>
      <c r="O50" s="393"/>
      <c r="P50" s="392"/>
      <c r="Q50" s="393"/>
      <c r="R50" s="401"/>
      <c r="S50" s="392">
        <v>20</v>
      </c>
      <c r="T50" s="392"/>
      <c r="V50" s="5" t="str">
        <f t="shared" si="0"/>
        <v>2020</v>
      </c>
    </row>
    <row r="51" spans="1:22" s="5" customFormat="1" ht="36" hidden="1" customHeight="1">
      <c r="A51" s="385" t="s">
        <v>106</v>
      </c>
      <c r="B51" s="451" t="s">
        <v>610</v>
      </c>
      <c r="C51" s="415" t="s">
        <v>115</v>
      </c>
      <c r="D51" s="432">
        <f t="shared" si="3"/>
        <v>1.3299999999999998</v>
      </c>
      <c r="E51" s="396">
        <v>1.1299999999999999</v>
      </c>
      <c r="F51" s="452">
        <v>0.2</v>
      </c>
      <c r="G51" s="389" t="s">
        <v>25</v>
      </c>
      <c r="H51" s="389" t="s">
        <v>28</v>
      </c>
      <c r="I51" s="453" t="s">
        <v>447</v>
      </c>
      <c r="J51" s="400" t="s">
        <v>58</v>
      </c>
      <c r="K51" s="400" t="s">
        <v>513</v>
      </c>
      <c r="L51" s="401" t="s">
        <v>696</v>
      </c>
      <c r="M51" s="392"/>
      <c r="N51" s="393" t="s">
        <v>122</v>
      </c>
      <c r="O51" s="393"/>
      <c r="P51" s="392"/>
      <c r="Q51" s="393"/>
      <c r="R51" s="401"/>
      <c r="S51" s="392">
        <v>20</v>
      </c>
      <c r="T51" s="392"/>
      <c r="V51" s="5" t="str">
        <f t="shared" si="0"/>
        <v>2020</v>
      </c>
    </row>
    <row r="52" spans="1:22" s="5" customFormat="1" ht="24" hidden="1" customHeight="1">
      <c r="A52" s="385" t="s">
        <v>106</v>
      </c>
      <c r="B52" s="454" t="s">
        <v>612</v>
      </c>
      <c r="C52" s="415" t="s">
        <v>115</v>
      </c>
      <c r="D52" s="432">
        <f t="shared" si="3"/>
        <v>7.827</v>
      </c>
      <c r="E52" s="403"/>
      <c r="F52" s="455">
        <v>7.827</v>
      </c>
      <c r="G52" s="389" t="s">
        <v>25</v>
      </c>
      <c r="H52" s="389" t="s">
        <v>45</v>
      </c>
      <c r="I52" s="456" t="s">
        <v>529</v>
      </c>
      <c r="J52" s="400" t="s">
        <v>58</v>
      </c>
      <c r="K52" s="400" t="s">
        <v>513</v>
      </c>
      <c r="L52" s="454" t="s">
        <v>697</v>
      </c>
      <c r="M52" s="392"/>
      <c r="N52" s="393" t="s">
        <v>122</v>
      </c>
      <c r="O52" s="393"/>
      <c r="P52" s="392"/>
      <c r="Q52" s="393"/>
      <c r="R52" s="401"/>
      <c r="S52" s="392">
        <v>20</v>
      </c>
      <c r="T52" s="392"/>
      <c r="V52" s="5" t="str">
        <f t="shared" si="0"/>
        <v>2020</v>
      </c>
    </row>
    <row r="53" spans="1:22" s="5" customFormat="1" ht="24" hidden="1" customHeight="1">
      <c r="A53" s="385" t="s">
        <v>106</v>
      </c>
      <c r="B53" s="454" t="s">
        <v>613</v>
      </c>
      <c r="C53" s="415" t="s">
        <v>115</v>
      </c>
      <c r="D53" s="432">
        <f t="shared" si="3"/>
        <v>4.6319999999999997</v>
      </c>
      <c r="E53" s="403"/>
      <c r="F53" s="455">
        <v>4.6319999999999997</v>
      </c>
      <c r="G53" s="389" t="s">
        <v>25</v>
      </c>
      <c r="H53" s="389" t="s">
        <v>45</v>
      </c>
      <c r="I53" s="456" t="s">
        <v>529</v>
      </c>
      <c r="J53" s="400" t="s">
        <v>58</v>
      </c>
      <c r="K53" s="400" t="s">
        <v>513</v>
      </c>
      <c r="L53" s="454" t="s">
        <v>698</v>
      </c>
      <c r="M53" s="392"/>
      <c r="N53" s="393" t="s">
        <v>122</v>
      </c>
      <c r="O53" s="393"/>
      <c r="P53" s="392"/>
      <c r="Q53" s="393"/>
      <c r="R53" s="401"/>
      <c r="S53" s="392">
        <v>20</v>
      </c>
      <c r="T53" s="392"/>
      <c r="V53" s="5" t="str">
        <f t="shared" si="0"/>
        <v>2020</v>
      </c>
    </row>
    <row r="54" spans="1:22" s="5" customFormat="1" ht="24" hidden="1" customHeight="1">
      <c r="A54" s="385" t="s">
        <v>106</v>
      </c>
      <c r="B54" s="457" t="s">
        <v>623</v>
      </c>
      <c r="C54" s="415" t="s">
        <v>115</v>
      </c>
      <c r="D54" s="432">
        <f t="shared" si="3"/>
        <v>4.8</v>
      </c>
      <c r="E54" s="403"/>
      <c r="F54" s="455">
        <v>4.8</v>
      </c>
      <c r="G54" s="389" t="s">
        <v>25</v>
      </c>
      <c r="H54" s="389" t="s">
        <v>45</v>
      </c>
      <c r="I54" s="456" t="s">
        <v>529</v>
      </c>
      <c r="J54" s="400" t="s">
        <v>58</v>
      </c>
      <c r="K54" s="400" t="s">
        <v>513</v>
      </c>
      <c r="L54" s="454" t="s">
        <v>699</v>
      </c>
      <c r="M54" s="392"/>
      <c r="N54" s="393" t="s">
        <v>122</v>
      </c>
      <c r="O54" s="393"/>
      <c r="P54" s="392"/>
      <c r="Q54" s="393"/>
      <c r="R54" s="401"/>
      <c r="S54" s="392">
        <v>20</v>
      </c>
      <c r="T54" s="392"/>
      <c r="V54" s="5" t="str">
        <f t="shared" si="0"/>
        <v>2020</v>
      </c>
    </row>
    <row r="55" spans="1:22" s="5" customFormat="1" ht="36" hidden="1" customHeight="1">
      <c r="A55" s="385" t="s">
        <v>106</v>
      </c>
      <c r="B55" s="454" t="s">
        <v>614</v>
      </c>
      <c r="C55" s="415" t="s">
        <v>115</v>
      </c>
      <c r="D55" s="432">
        <f t="shared" si="3"/>
        <v>8.7439999999999998</v>
      </c>
      <c r="E55" s="403"/>
      <c r="F55" s="455">
        <v>8.7439999999999998</v>
      </c>
      <c r="G55" s="389" t="s">
        <v>25</v>
      </c>
      <c r="H55" s="389" t="s">
        <v>45</v>
      </c>
      <c r="I55" s="456" t="s">
        <v>529</v>
      </c>
      <c r="J55" s="400" t="s">
        <v>58</v>
      </c>
      <c r="K55" s="400" t="s">
        <v>513</v>
      </c>
      <c r="L55" s="454" t="s">
        <v>700</v>
      </c>
      <c r="M55" s="392"/>
      <c r="N55" s="393" t="s">
        <v>122</v>
      </c>
      <c r="O55" s="393"/>
      <c r="P55" s="392"/>
      <c r="Q55" s="393"/>
      <c r="R55" s="401"/>
      <c r="S55" s="392">
        <v>20</v>
      </c>
      <c r="T55" s="392"/>
      <c r="V55" s="5" t="str">
        <f t="shared" si="0"/>
        <v>2020</v>
      </c>
    </row>
    <row r="56" spans="1:22" s="5" customFormat="1" ht="24" hidden="1" customHeight="1">
      <c r="A56" s="385" t="s">
        <v>106</v>
      </c>
      <c r="B56" s="454" t="s">
        <v>615</v>
      </c>
      <c r="C56" s="415" t="s">
        <v>115</v>
      </c>
      <c r="D56" s="432">
        <f t="shared" si="3"/>
        <v>7.952</v>
      </c>
      <c r="E56" s="403"/>
      <c r="F56" s="455">
        <v>7.952</v>
      </c>
      <c r="G56" s="389" t="s">
        <v>25</v>
      </c>
      <c r="H56" s="389" t="s">
        <v>45</v>
      </c>
      <c r="I56" s="456" t="s">
        <v>529</v>
      </c>
      <c r="J56" s="400" t="s">
        <v>58</v>
      </c>
      <c r="K56" s="400" t="s">
        <v>513</v>
      </c>
      <c r="L56" s="454" t="s">
        <v>701</v>
      </c>
      <c r="M56" s="392"/>
      <c r="N56" s="393" t="s">
        <v>122</v>
      </c>
      <c r="O56" s="393"/>
      <c r="P56" s="392"/>
      <c r="Q56" s="393"/>
      <c r="R56" s="401"/>
      <c r="S56" s="392">
        <v>20</v>
      </c>
      <c r="T56" s="392"/>
      <c r="V56" s="5" t="str">
        <f t="shared" si="0"/>
        <v>2020</v>
      </c>
    </row>
    <row r="57" spans="1:22" s="5" customFormat="1" ht="44.1" hidden="1" customHeight="1">
      <c r="A57" s="385" t="s">
        <v>106</v>
      </c>
      <c r="B57" s="454" t="s">
        <v>624</v>
      </c>
      <c r="C57" s="415" t="s">
        <v>115</v>
      </c>
      <c r="D57" s="432">
        <f t="shared" si="3"/>
        <v>3</v>
      </c>
      <c r="E57" s="403"/>
      <c r="F57" s="455">
        <v>3</v>
      </c>
      <c r="G57" s="389" t="s">
        <v>25</v>
      </c>
      <c r="H57" s="389" t="s">
        <v>45</v>
      </c>
      <c r="I57" s="456" t="s">
        <v>529</v>
      </c>
      <c r="J57" s="400" t="s">
        <v>58</v>
      </c>
      <c r="K57" s="400" t="s">
        <v>513</v>
      </c>
      <c r="L57" s="454" t="s">
        <v>702</v>
      </c>
      <c r="M57" s="392"/>
      <c r="N57" s="393" t="s">
        <v>122</v>
      </c>
      <c r="O57" s="393"/>
      <c r="P57" s="392"/>
      <c r="Q57" s="393"/>
      <c r="R57" s="401"/>
      <c r="S57" s="392">
        <v>20</v>
      </c>
      <c r="T57" s="392"/>
      <c r="V57" s="5" t="str">
        <f t="shared" si="0"/>
        <v>2020</v>
      </c>
    </row>
    <row r="58" spans="1:22" s="5" customFormat="1" ht="44.1" hidden="1" customHeight="1">
      <c r="A58" s="385" t="s">
        <v>106</v>
      </c>
      <c r="B58" s="454" t="s">
        <v>625</v>
      </c>
      <c r="C58" s="415" t="s">
        <v>115</v>
      </c>
      <c r="D58" s="432">
        <f t="shared" si="3"/>
        <v>2</v>
      </c>
      <c r="E58" s="403"/>
      <c r="F58" s="455">
        <v>2</v>
      </c>
      <c r="G58" s="389" t="s">
        <v>25</v>
      </c>
      <c r="H58" s="389" t="s">
        <v>45</v>
      </c>
      <c r="I58" s="456" t="s">
        <v>529</v>
      </c>
      <c r="J58" s="400" t="s">
        <v>58</v>
      </c>
      <c r="K58" s="400" t="s">
        <v>513</v>
      </c>
      <c r="L58" s="454" t="s">
        <v>703</v>
      </c>
      <c r="M58" s="392"/>
      <c r="N58" s="393" t="s">
        <v>122</v>
      </c>
      <c r="O58" s="393"/>
      <c r="P58" s="392"/>
      <c r="Q58" s="393"/>
      <c r="R58" s="401"/>
      <c r="S58" s="392">
        <v>20</v>
      </c>
      <c r="T58" s="392"/>
      <c r="V58" s="5" t="str">
        <f t="shared" si="0"/>
        <v>2020</v>
      </c>
    </row>
    <row r="59" spans="1:22" s="5" customFormat="1" ht="44.1" hidden="1" customHeight="1">
      <c r="A59" s="385" t="s">
        <v>106</v>
      </c>
      <c r="B59" s="454" t="s">
        <v>626</v>
      </c>
      <c r="C59" s="415" t="s">
        <v>115</v>
      </c>
      <c r="D59" s="432">
        <f t="shared" si="3"/>
        <v>2.8</v>
      </c>
      <c r="E59" s="403"/>
      <c r="F59" s="458">
        <v>2.8</v>
      </c>
      <c r="G59" s="389" t="s">
        <v>25</v>
      </c>
      <c r="H59" s="389" t="s">
        <v>45</v>
      </c>
      <c r="I59" s="456" t="s">
        <v>529</v>
      </c>
      <c r="J59" s="400" t="s">
        <v>58</v>
      </c>
      <c r="K59" s="400" t="s">
        <v>513</v>
      </c>
      <c r="L59" s="454" t="s">
        <v>704</v>
      </c>
      <c r="M59" s="392"/>
      <c r="N59" s="393" t="s">
        <v>122</v>
      </c>
      <c r="O59" s="393"/>
      <c r="P59" s="392"/>
      <c r="Q59" s="393"/>
      <c r="R59" s="401"/>
      <c r="S59" s="392">
        <v>20</v>
      </c>
      <c r="T59" s="392"/>
      <c r="V59" s="5" t="str">
        <f t="shared" si="0"/>
        <v>2020</v>
      </c>
    </row>
    <row r="60" spans="1:22" s="5" customFormat="1" ht="44.1" hidden="1" customHeight="1">
      <c r="A60" s="385" t="s">
        <v>106</v>
      </c>
      <c r="B60" s="753" t="s">
        <v>667</v>
      </c>
      <c r="C60" s="415" t="s">
        <v>115</v>
      </c>
      <c r="D60" s="432">
        <f t="shared" si="3"/>
        <v>0.13730000000000001</v>
      </c>
      <c r="E60" s="403"/>
      <c r="F60" s="458">
        <v>0.13730000000000001</v>
      </c>
      <c r="G60" s="389" t="s">
        <v>25</v>
      </c>
      <c r="H60" s="389" t="s">
        <v>45</v>
      </c>
      <c r="I60" s="456" t="s">
        <v>529</v>
      </c>
      <c r="J60" s="400" t="s">
        <v>58</v>
      </c>
      <c r="K60" s="400" t="s">
        <v>513</v>
      </c>
      <c r="L60" s="419" t="s">
        <v>705</v>
      </c>
      <c r="M60" s="392"/>
      <c r="N60" s="393" t="s">
        <v>122</v>
      </c>
      <c r="O60" s="393"/>
      <c r="P60" s="392"/>
      <c r="Q60" s="393"/>
      <c r="R60" s="401"/>
      <c r="S60" s="392">
        <v>20</v>
      </c>
      <c r="T60" s="392"/>
      <c r="V60" s="5" t="str">
        <f t="shared" si="0"/>
        <v>2020</v>
      </c>
    </row>
    <row r="61" spans="1:22" s="5" customFormat="1" ht="36" hidden="1" customHeight="1">
      <c r="A61" s="385" t="s">
        <v>106</v>
      </c>
      <c r="B61" s="454" t="s">
        <v>630</v>
      </c>
      <c r="C61" s="415" t="s">
        <v>115</v>
      </c>
      <c r="D61" s="432">
        <f t="shared" si="3"/>
        <v>0.28000000000000003</v>
      </c>
      <c r="E61" s="403"/>
      <c r="F61" s="457">
        <v>0.28000000000000003</v>
      </c>
      <c r="G61" s="389" t="s">
        <v>25</v>
      </c>
      <c r="H61" s="389" t="s">
        <v>31</v>
      </c>
      <c r="I61" s="456" t="s">
        <v>638</v>
      </c>
      <c r="J61" s="400" t="s">
        <v>58</v>
      </c>
      <c r="K61" s="400" t="s">
        <v>513</v>
      </c>
      <c r="L61" s="419" t="s">
        <v>706</v>
      </c>
      <c r="M61" s="392"/>
      <c r="N61" s="393" t="s">
        <v>122</v>
      </c>
      <c r="O61" s="393"/>
      <c r="P61" s="392"/>
      <c r="Q61" s="393"/>
      <c r="R61" s="401"/>
      <c r="S61" s="392">
        <v>20</v>
      </c>
      <c r="T61" s="392"/>
      <c r="V61" s="5" t="str">
        <f t="shared" si="0"/>
        <v>2020</v>
      </c>
    </row>
    <row r="62" spans="1:22" s="5" customFormat="1" ht="36" hidden="1" customHeight="1">
      <c r="A62" s="385" t="s">
        <v>106</v>
      </c>
      <c r="B62" s="454" t="s">
        <v>809</v>
      </c>
      <c r="C62" s="415" t="s">
        <v>115</v>
      </c>
      <c r="D62" s="432">
        <f>E62+F62</f>
        <v>0.2</v>
      </c>
      <c r="E62" s="403"/>
      <c r="F62" s="458">
        <v>0.2</v>
      </c>
      <c r="G62" s="389" t="s">
        <v>25</v>
      </c>
      <c r="H62" s="389" t="s">
        <v>26</v>
      </c>
      <c r="I62" s="456" t="s">
        <v>643</v>
      </c>
      <c r="J62" s="400" t="s">
        <v>58</v>
      </c>
      <c r="K62" s="400" t="s">
        <v>513</v>
      </c>
      <c r="L62" s="454" t="s">
        <v>707</v>
      </c>
      <c r="M62" s="392"/>
      <c r="N62" s="393" t="s">
        <v>122</v>
      </c>
      <c r="O62" s="393"/>
      <c r="P62" s="392"/>
      <c r="Q62" s="393"/>
      <c r="R62" s="401"/>
      <c r="S62" s="392">
        <v>20</v>
      </c>
      <c r="T62" s="392"/>
      <c r="V62" s="5" t="str">
        <f t="shared" si="0"/>
        <v>2020</v>
      </c>
    </row>
    <row r="63" spans="1:22" s="5" customFormat="1" ht="36" hidden="1" customHeight="1">
      <c r="A63" s="385" t="s">
        <v>106</v>
      </c>
      <c r="B63" s="454" t="s">
        <v>810</v>
      </c>
      <c r="C63" s="415" t="s">
        <v>115</v>
      </c>
      <c r="D63" s="432">
        <f t="shared" ref="D63:D64" si="4">E63+F63</f>
        <v>0.2</v>
      </c>
      <c r="E63" s="403"/>
      <c r="F63" s="458">
        <v>0.2</v>
      </c>
      <c r="G63" s="389" t="s">
        <v>25</v>
      </c>
      <c r="H63" s="389" t="s">
        <v>26</v>
      </c>
      <c r="I63" s="456" t="s">
        <v>644</v>
      </c>
      <c r="J63" s="400" t="s">
        <v>58</v>
      </c>
      <c r="K63" s="400" t="s">
        <v>513</v>
      </c>
      <c r="L63" s="454" t="s">
        <v>654</v>
      </c>
      <c r="M63" s="392"/>
      <c r="N63" s="393" t="s">
        <v>122</v>
      </c>
      <c r="O63" s="393"/>
      <c r="P63" s="392"/>
      <c r="Q63" s="393"/>
      <c r="R63" s="401"/>
      <c r="S63" s="392">
        <v>20</v>
      </c>
      <c r="T63" s="392"/>
      <c r="V63" s="5" t="str">
        <f t="shared" si="0"/>
        <v>2020</v>
      </c>
    </row>
    <row r="64" spans="1:22" s="5" customFormat="1" ht="36" hidden="1" customHeight="1">
      <c r="A64" s="385" t="s">
        <v>106</v>
      </c>
      <c r="B64" s="454" t="s">
        <v>811</v>
      </c>
      <c r="C64" s="415" t="s">
        <v>115</v>
      </c>
      <c r="D64" s="432">
        <f t="shared" si="4"/>
        <v>0.2</v>
      </c>
      <c r="E64" s="403"/>
      <c r="F64" s="458">
        <v>0.2</v>
      </c>
      <c r="G64" s="389" t="s">
        <v>25</v>
      </c>
      <c r="H64" s="389" t="s">
        <v>26</v>
      </c>
      <c r="I64" s="456" t="s">
        <v>645</v>
      </c>
      <c r="J64" s="400" t="s">
        <v>58</v>
      </c>
      <c r="K64" s="400" t="s">
        <v>513</v>
      </c>
      <c r="L64" s="454" t="s">
        <v>655</v>
      </c>
      <c r="M64" s="392"/>
      <c r="N64" s="393" t="s">
        <v>122</v>
      </c>
      <c r="O64" s="393"/>
      <c r="P64" s="392"/>
      <c r="Q64" s="393"/>
      <c r="R64" s="401"/>
      <c r="S64" s="392">
        <v>20</v>
      </c>
      <c r="T64" s="392"/>
      <c r="V64" s="5" t="str">
        <f t="shared" si="0"/>
        <v>2020</v>
      </c>
    </row>
    <row r="65" spans="1:22" s="5" customFormat="1" ht="32.25" customHeight="1">
      <c r="A65" s="385" t="s">
        <v>106</v>
      </c>
      <c r="B65" s="460" t="s">
        <v>728</v>
      </c>
      <c r="C65" s="415" t="s">
        <v>115</v>
      </c>
      <c r="D65" s="432">
        <f>E65+F65</f>
        <v>14.456999999999999</v>
      </c>
      <c r="E65" s="461">
        <v>14.03</v>
      </c>
      <c r="F65" s="462">
        <v>0.42699999999999999</v>
      </c>
      <c r="G65" s="389" t="s">
        <v>25</v>
      </c>
      <c r="H65" s="389" t="s">
        <v>812</v>
      </c>
      <c r="I65" s="456" t="s">
        <v>529</v>
      </c>
      <c r="J65" s="400" t="s">
        <v>58</v>
      </c>
      <c r="K65" s="389" t="s">
        <v>729</v>
      </c>
      <c r="L65" s="450" t="s">
        <v>730</v>
      </c>
      <c r="M65" s="392"/>
      <c r="N65" s="393"/>
      <c r="O65" s="393"/>
      <c r="P65" s="393" t="s">
        <v>122</v>
      </c>
      <c r="Q65" s="393"/>
      <c r="R65" s="401"/>
      <c r="S65" s="392">
        <v>20</v>
      </c>
      <c r="T65" s="392"/>
      <c r="V65" s="5" t="str">
        <f t="shared" si="0"/>
        <v>2020</v>
      </c>
    </row>
    <row r="66" spans="1:22" s="5" customFormat="1" ht="51" customHeight="1">
      <c r="A66" s="385" t="s">
        <v>106</v>
      </c>
      <c r="B66" s="450" t="s">
        <v>597</v>
      </c>
      <c r="C66" s="415" t="s">
        <v>117</v>
      </c>
      <c r="D66" s="403">
        <f>E66+F66</f>
        <v>0.68773799999999996</v>
      </c>
      <c r="E66" s="403"/>
      <c r="F66" s="403">
        <v>0.68773799999999996</v>
      </c>
      <c r="G66" s="389" t="s">
        <v>25</v>
      </c>
      <c r="H66" s="389" t="s">
        <v>29</v>
      </c>
      <c r="I66" s="390" t="s">
        <v>570</v>
      </c>
      <c r="J66" s="400" t="s">
        <v>58</v>
      </c>
      <c r="K66" s="400" t="s">
        <v>513</v>
      </c>
      <c r="L66" s="401" t="s">
        <v>709</v>
      </c>
      <c r="M66" s="392"/>
      <c r="N66" s="393"/>
      <c r="O66" s="393"/>
      <c r="P66" s="393" t="s">
        <v>122</v>
      </c>
      <c r="Q66" s="393"/>
      <c r="R66" s="401"/>
      <c r="S66" s="392">
        <v>20</v>
      </c>
      <c r="T66" s="392"/>
      <c r="V66" s="5" t="str">
        <f t="shared" si="0"/>
        <v>2020</v>
      </c>
    </row>
    <row r="67" spans="1:22" s="5" customFormat="1" ht="55.5" customHeight="1">
      <c r="A67" s="385" t="s">
        <v>106</v>
      </c>
      <c r="B67" s="450" t="s">
        <v>627</v>
      </c>
      <c r="C67" s="415" t="s">
        <v>118</v>
      </c>
      <c r="D67" s="403">
        <f>E67+F67</f>
        <v>1</v>
      </c>
      <c r="E67" s="403"/>
      <c r="F67" s="403">
        <v>1</v>
      </c>
      <c r="G67" s="389" t="s">
        <v>25</v>
      </c>
      <c r="H67" s="389" t="s">
        <v>933</v>
      </c>
      <c r="I67" s="390" t="s">
        <v>529</v>
      </c>
      <c r="J67" s="400" t="s">
        <v>58</v>
      </c>
      <c r="K67" s="389" t="s">
        <v>628</v>
      </c>
      <c r="L67" s="401" t="s">
        <v>708</v>
      </c>
      <c r="M67" s="392"/>
      <c r="N67" s="393"/>
      <c r="O67" s="393"/>
      <c r="P67" s="393" t="s">
        <v>122</v>
      </c>
      <c r="Q67" s="393"/>
      <c r="R67" s="401"/>
      <c r="S67" s="392">
        <v>20</v>
      </c>
      <c r="T67" s="392"/>
      <c r="V67" s="5" t="str">
        <f t="shared" si="0"/>
        <v>2020</v>
      </c>
    </row>
    <row r="68" spans="1:22" s="5" customFormat="1" ht="18.75" hidden="1" customHeight="1">
      <c r="A68" s="463"/>
      <c r="B68" s="464"/>
      <c r="C68" s="422" t="s">
        <v>118</v>
      </c>
      <c r="D68" s="423"/>
      <c r="E68" s="423"/>
      <c r="F68" s="423">
        <v>0.3</v>
      </c>
      <c r="G68" s="424"/>
      <c r="H68" s="424" t="s">
        <v>26</v>
      </c>
      <c r="I68" s="425"/>
      <c r="J68" s="465"/>
      <c r="K68" s="424"/>
      <c r="L68" s="439"/>
      <c r="M68" s="428"/>
      <c r="N68" s="393"/>
      <c r="O68" s="393"/>
      <c r="P68" s="393"/>
      <c r="Q68" s="393"/>
      <c r="R68" s="401"/>
      <c r="S68" s="392"/>
      <c r="T68" s="392"/>
    </row>
    <row r="69" spans="1:22" s="5" customFormat="1" ht="12" hidden="1" customHeight="1">
      <c r="A69" s="463"/>
      <c r="B69" s="464"/>
      <c r="C69" s="422" t="s">
        <v>118</v>
      </c>
      <c r="D69" s="423"/>
      <c r="E69" s="423"/>
      <c r="F69" s="423">
        <v>0.3</v>
      </c>
      <c r="G69" s="424"/>
      <c r="H69" s="424" t="s">
        <v>29</v>
      </c>
      <c r="I69" s="425"/>
      <c r="J69" s="465"/>
      <c r="K69" s="424"/>
      <c r="L69" s="439"/>
      <c r="M69" s="428"/>
      <c r="N69" s="393"/>
      <c r="O69" s="393"/>
      <c r="P69" s="393"/>
      <c r="Q69" s="393"/>
      <c r="R69" s="401"/>
      <c r="S69" s="392"/>
      <c r="T69" s="392"/>
    </row>
    <row r="70" spans="1:22" s="5" customFormat="1" ht="13.5" hidden="1" customHeight="1">
      <c r="A70" s="463"/>
      <c r="B70" s="464"/>
      <c r="C70" s="422" t="s">
        <v>118</v>
      </c>
      <c r="D70" s="423"/>
      <c r="E70" s="423"/>
      <c r="F70" s="423">
        <v>0.4</v>
      </c>
      <c r="G70" s="424"/>
      <c r="H70" s="424" t="s">
        <v>45</v>
      </c>
      <c r="I70" s="425"/>
      <c r="J70" s="465"/>
      <c r="K70" s="424"/>
      <c r="L70" s="439"/>
      <c r="M70" s="428"/>
      <c r="N70" s="393"/>
      <c r="O70" s="393"/>
      <c r="P70" s="393"/>
      <c r="Q70" s="393"/>
      <c r="R70" s="401"/>
      <c r="S70" s="392"/>
      <c r="T70" s="392"/>
    </row>
    <row r="71" spans="1:22" s="5" customFormat="1" ht="39.950000000000003" customHeight="1">
      <c r="A71" s="385" t="s">
        <v>106</v>
      </c>
      <c r="B71" s="450" t="s">
        <v>813</v>
      </c>
      <c r="C71" s="415" t="s">
        <v>118</v>
      </c>
      <c r="D71" s="403">
        <f>E71+F71</f>
        <v>0.1</v>
      </c>
      <c r="E71" s="403"/>
      <c r="F71" s="403">
        <v>0.1</v>
      </c>
      <c r="G71" s="400" t="s">
        <v>25</v>
      </c>
      <c r="H71" s="389" t="s">
        <v>27</v>
      </c>
      <c r="I71" s="390" t="s">
        <v>529</v>
      </c>
      <c r="J71" s="400" t="s">
        <v>51</v>
      </c>
      <c r="K71" s="687" t="s">
        <v>814</v>
      </c>
      <c r="L71" s="401" t="s">
        <v>815</v>
      </c>
      <c r="M71" s="392"/>
      <c r="N71" s="393"/>
      <c r="O71" s="393"/>
      <c r="P71" s="393" t="s">
        <v>122</v>
      </c>
      <c r="Q71" s="393"/>
      <c r="R71" s="401"/>
      <c r="S71" s="392">
        <v>20</v>
      </c>
      <c r="T71" s="392">
        <v>201</v>
      </c>
      <c r="V71" s="5" t="str">
        <f t="shared" si="0"/>
        <v>2020</v>
      </c>
    </row>
    <row r="72" spans="1:22" s="5" customFormat="1" ht="39.950000000000003" customHeight="1">
      <c r="A72" s="417" t="s">
        <v>106</v>
      </c>
      <c r="B72" s="451" t="s">
        <v>143</v>
      </c>
      <c r="C72" s="415" t="s">
        <v>118</v>
      </c>
      <c r="D72" s="403">
        <f>E72+F72</f>
        <v>1.3</v>
      </c>
      <c r="E72" s="389"/>
      <c r="F72" s="390">
        <v>1.3</v>
      </c>
      <c r="G72" s="400" t="s">
        <v>25</v>
      </c>
      <c r="H72" s="389" t="s">
        <v>816</v>
      </c>
      <c r="I72" s="390" t="s">
        <v>529</v>
      </c>
      <c r="J72" s="400" t="s">
        <v>51</v>
      </c>
      <c r="K72" s="687" t="s">
        <v>814</v>
      </c>
      <c r="L72" s="401" t="s">
        <v>817</v>
      </c>
      <c r="M72" s="392"/>
      <c r="N72" s="393"/>
      <c r="O72" s="393"/>
      <c r="P72" s="393" t="s">
        <v>122</v>
      </c>
      <c r="Q72" s="393"/>
      <c r="R72" s="401"/>
      <c r="S72" s="392">
        <v>20</v>
      </c>
      <c r="T72" s="392">
        <v>201</v>
      </c>
      <c r="V72" s="5" t="str">
        <f t="shared" si="0"/>
        <v>2020</v>
      </c>
    </row>
    <row r="73" spans="1:22" s="5" customFormat="1" ht="58.5" customHeight="1">
      <c r="A73" s="385" t="s">
        <v>106</v>
      </c>
      <c r="B73" s="451" t="s">
        <v>142</v>
      </c>
      <c r="C73" s="415" t="s">
        <v>118</v>
      </c>
      <c r="D73" s="403">
        <f t="shared" ref="D73:D75" si="5">E73+F73</f>
        <v>1</v>
      </c>
      <c r="E73" s="403"/>
      <c r="F73" s="403">
        <v>1</v>
      </c>
      <c r="G73" s="400" t="s">
        <v>25</v>
      </c>
      <c r="H73" s="389" t="s">
        <v>912</v>
      </c>
      <c r="I73" s="390" t="s">
        <v>529</v>
      </c>
      <c r="J73" s="400" t="s">
        <v>51</v>
      </c>
      <c r="K73" s="687" t="s">
        <v>814</v>
      </c>
      <c r="L73" s="401" t="s">
        <v>818</v>
      </c>
      <c r="M73" s="392"/>
      <c r="N73" s="393"/>
      <c r="O73" s="393"/>
      <c r="P73" s="393" t="s">
        <v>122</v>
      </c>
      <c r="Q73" s="393"/>
      <c r="R73" s="401"/>
      <c r="S73" s="392">
        <v>20</v>
      </c>
      <c r="T73" s="392">
        <v>201</v>
      </c>
      <c r="V73" s="5" t="str">
        <f t="shared" si="0"/>
        <v>2020</v>
      </c>
    </row>
    <row r="74" spans="1:22" s="5" customFormat="1" ht="39.950000000000003" customHeight="1">
      <c r="A74" s="385" t="s">
        <v>106</v>
      </c>
      <c r="B74" s="451" t="s">
        <v>141</v>
      </c>
      <c r="C74" s="415" t="s">
        <v>118</v>
      </c>
      <c r="D74" s="403">
        <f t="shared" si="5"/>
        <v>0.4</v>
      </c>
      <c r="E74" s="403"/>
      <c r="F74" s="403">
        <v>0.4</v>
      </c>
      <c r="G74" s="400" t="s">
        <v>25</v>
      </c>
      <c r="H74" s="389" t="s">
        <v>26</v>
      </c>
      <c r="I74" s="390" t="s">
        <v>529</v>
      </c>
      <c r="J74" s="400" t="s">
        <v>51</v>
      </c>
      <c r="K74" s="687" t="s">
        <v>814</v>
      </c>
      <c r="L74" s="401" t="s">
        <v>818</v>
      </c>
      <c r="M74" s="392"/>
      <c r="N74" s="393"/>
      <c r="O74" s="393"/>
      <c r="P74" s="393" t="s">
        <v>122</v>
      </c>
      <c r="Q74" s="393"/>
      <c r="R74" s="401"/>
      <c r="S74" s="392">
        <v>20</v>
      </c>
      <c r="T74" s="392">
        <v>201</v>
      </c>
      <c r="V74" s="5" t="str">
        <f t="shared" ref="V74:V137" si="6">CONCATENATE("20",S74)</f>
        <v>2020</v>
      </c>
    </row>
    <row r="75" spans="1:22" s="5" customFormat="1" ht="83.25" hidden="1" customHeight="1">
      <c r="A75" s="385" t="s">
        <v>819</v>
      </c>
      <c r="B75" s="754" t="s">
        <v>820</v>
      </c>
      <c r="C75" s="415" t="s">
        <v>115</v>
      </c>
      <c r="D75" s="403">
        <f t="shared" si="5"/>
        <v>4.4999999999999998E-2</v>
      </c>
      <c r="E75" s="403"/>
      <c r="F75" s="403">
        <v>4.4999999999999998E-2</v>
      </c>
      <c r="G75" s="400" t="s">
        <v>25</v>
      </c>
      <c r="H75" s="389" t="s">
        <v>932</v>
      </c>
      <c r="I75" s="390" t="s">
        <v>821</v>
      </c>
      <c r="J75" s="400"/>
      <c r="K75" s="389" t="s">
        <v>822</v>
      </c>
      <c r="L75" s="401" t="s">
        <v>823</v>
      </c>
      <c r="M75" s="392"/>
      <c r="N75" s="393"/>
      <c r="O75" s="393" t="s">
        <v>122</v>
      </c>
      <c r="P75" s="393"/>
      <c r="Q75" s="393"/>
      <c r="R75" s="681" t="s">
        <v>918</v>
      </c>
      <c r="S75" s="392">
        <v>20</v>
      </c>
      <c r="T75" s="392">
        <v>201</v>
      </c>
      <c r="V75" s="5" t="str">
        <f t="shared" si="6"/>
        <v>2020</v>
      </c>
    </row>
    <row r="76" spans="1:22" s="5" customFormat="1" ht="24" hidden="1" customHeight="1">
      <c r="A76" s="385" t="s">
        <v>112</v>
      </c>
      <c r="B76" s="386" t="s">
        <v>563</v>
      </c>
      <c r="C76" s="387"/>
      <c r="D76" s="403"/>
      <c r="E76" s="403"/>
      <c r="F76" s="403"/>
      <c r="G76" s="389"/>
      <c r="H76" s="389"/>
      <c r="I76" s="390"/>
      <c r="J76" s="400"/>
      <c r="K76" s="400"/>
      <c r="L76" s="401"/>
      <c r="M76" s="392"/>
      <c r="N76" s="393"/>
      <c r="O76" s="393"/>
      <c r="P76" s="393"/>
      <c r="Q76" s="393"/>
      <c r="R76" s="401"/>
      <c r="S76" s="392"/>
      <c r="T76" s="392"/>
    </row>
    <row r="77" spans="1:22" s="5" customFormat="1" ht="24" customHeight="1">
      <c r="A77" s="417" t="s">
        <v>106</v>
      </c>
      <c r="B77" s="451" t="s">
        <v>562</v>
      </c>
      <c r="C77" s="415" t="s">
        <v>89</v>
      </c>
      <c r="D77" s="403">
        <f>E77+F77</f>
        <v>1.99787</v>
      </c>
      <c r="E77" s="403"/>
      <c r="F77" s="403">
        <f>19978.7/10000</f>
        <v>1.99787</v>
      </c>
      <c r="G77" s="389" t="s">
        <v>25</v>
      </c>
      <c r="H77" s="389" t="s">
        <v>28</v>
      </c>
      <c r="I77" s="390" t="s">
        <v>662</v>
      </c>
      <c r="J77" s="477" t="s">
        <v>47</v>
      </c>
      <c r="K77" s="393" t="s">
        <v>513</v>
      </c>
      <c r="L77" s="401" t="s">
        <v>589</v>
      </c>
      <c r="M77" s="392" t="s">
        <v>588</v>
      </c>
      <c r="N77" s="393"/>
      <c r="O77" s="393"/>
      <c r="P77" s="393" t="s">
        <v>122</v>
      </c>
      <c r="Q77" s="393"/>
      <c r="R77" s="401"/>
      <c r="S77" s="392">
        <v>19</v>
      </c>
      <c r="T77" s="392"/>
      <c r="V77" s="5" t="str">
        <f t="shared" si="6"/>
        <v>2019</v>
      </c>
    </row>
    <row r="78" spans="1:22" s="5" customFormat="1" ht="36" hidden="1" customHeight="1">
      <c r="A78" s="385" t="s">
        <v>106</v>
      </c>
      <c r="B78" s="451" t="s">
        <v>561</v>
      </c>
      <c r="C78" s="415" t="s">
        <v>115</v>
      </c>
      <c r="D78" s="403">
        <f>E78+F78</f>
        <v>0.45</v>
      </c>
      <c r="E78" s="403"/>
      <c r="F78" s="403">
        <v>0.45</v>
      </c>
      <c r="G78" s="389" t="s">
        <v>25</v>
      </c>
      <c r="H78" s="389" t="s">
        <v>28</v>
      </c>
      <c r="I78" s="390" t="s">
        <v>586</v>
      </c>
      <c r="J78" s="477" t="s">
        <v>47</v>
      </c>
      <c r="K78" s="393" t="s">
        <v>513</v>
      </c>
      <c r="L78" s="401" t="s">
        <v>587</v>
      </c>
      <c r="M78" s="392" t="s">
        <v>588</v>
      </c>
      <c r="N78" s="393" t="s">
        <v>122</v>
      </c>
      <c r="O78" s="393"/>
      <c r="P78" s="393"/>
      <c r="Q78" s="393"/>
      <c r="R78" s="401"/>
      <c r="S78" s="392">
        <v>19</v>
      </c>
      <c r="T78" s="392"/>
      <c r="V78" s="5" t="str">
        <f t="shared" si="6"/>
        <v>2019</v>
      </c>
    </row>
    <row r="79" spans="1:22" s="5" customFormat="1" ht="36" hidden="1" customHeight="1">
      <c r="A79" s="417" t="s">
        <v>106</v>
      </c>
      <c r="B79" s="451" t="s">
        <v>509</v>
      </c>
      <c r="C79" s="415" t="s">
        <v>115</v>
      </c>
      <c r="D79" s="403">
        <f>E79+F79</f>
        <v>11.76</v>
      </c>
      <c r="E79" s="403">
        <v>5.04</v>
      </c>
      <c r="F79" s="403">
        <v>6.72</v>
      </c>
      <c r="G79" s="389" t="s">
        <v>25</v>
      </c>
      <c r="H79" s="389" t="s">
        <v>554</v>
      </c>
      <c r="I79" s="390" t="s">
        <v>529</v>
      </c>
      <c r="J79" s="477" t="s">
        <v>47</v>
      </c>
      <c r="K79" s="393" t="s">
        <v>513</v>
      </c>
      <c r="L79" s="401" t="s">
        <v>519</v>
      </c>
      <c r="M79" s="392" t="s">
        <v>510</v>
      </c>
      <c r="N79" s="393"/>
      <c r="O79" s="393" t="s">
        <v>122</v>
      </c>
      <c r="P79" s="393"/>
      <c r="Q79" s="393"/>
      <c r="R79" s="681" t="s">
        <v>922</v>
      </c>
      <c r="S79" s="392">
        <v>19</v>
      </c>
      <c r="T79" s="392"/>
      <c r="U79" s="5" t="s">
        <v>470</v>
      </c>
      <c r="V79" s="5" t="str">
        <f t="shared" si="6"/>
        <v>2019</v>
      </c>
    </row>
    <row r="80" spans="1:22" s="5" customFormat="1" ht="30" hidden="1" customHeight="1">
      <c r="A80" s="420"/>
      <c r="B80" s="478"/>
      <c r="C80" s="415" t="s">
        <v>115</v>
      </c>
      <c r="D80" s="423"/>
      <c r="E80" s="403"/>
      <c r="F80" s="423">
        <v>3.5485480795423587</v>
      </c>
      <c r="G80" s="424"/>
      <c r="H80" s="424" t="s">
        <v>29</v>
      </c>
      <c r="I80" s="425"/>
      <c r="J80" s="465"/>
      <c r="K80" s="465"/>
      <c r="L80" s="439"/>
      <c r="M80" s="428"/>
      <c r="N80" s="393"/>
      <c r="O80" s="393"/>
      <c r="P80" s="393"/>
      <c r="Q80" s="393"/>
      <c r="R80" s="401"/>
      <c r="S80" s="392"/>
      <c r="T80" s="392"/>
    </row>
    <row r="81" spans="1:22" s="5" customFormat="1" ht="30" hidden="1" customHeight="1">
      <c r="A81" s="420"/>
      <c r="B81" s="478"/>
      <c r="C81" s="415" t="s">
        <v>115</v>
      </c>
      <c r="D81" s="423"/>
      <c r="E81" s="423"/>
      <c r="F81" s="423">
        <v>3.171451920457641</v>
      </c>
      <c r="G81" s="424"/>
      <c r="H81" s="424" t="s">
        <v>28</v>
      </c>
      <c r="I81" s="425"/>
      <c r="J81" s="465"/>
      <c r="K81" s="465"/>
      <c r="L81" s="439"/>
      <c r="M81" s="428"/>
      <c r="N81" s="393"/>
      <c r="O81" s="393"/>
      <c r="P81" s="393"/>
      <c r="Q81" s="393"/>
      <c r="R81" s="401"/>
      <c r="S81" s="392"/>
      <c r="T81" s="392"/>
    </row>
    <row r="82" spans="1:22" s="5" customFormat="1" ht="54.75" customHeight="1">
      <c r="A82" s="417" t="s">
        <v>106</v>
      </c>
      <c r="B82" s="451" t="s">
        <v>516</v>
      </c>
      <c r="C82" s="415" t="s">
        <v>115</v>
      </c>
      <c r="D82" s="403">
        <f>E82+F82</f>
        <v>15.649999999999999</v>
      </c>
      <c r="E82" s="403">
        <v>4.71</v>
      </c>
      <c r="F82" s="403">
        <v>10.94</v>
      </c>
      <c r="G82" s="389" t="s">
        <v>25</v>
      </c>
      <c r="H82" s="389" t="s">
        <v>517</v>
      </c>
      <c r="I82" s="390" t="s">
        <v>529</v>
      </c>
      <c r="J82" s="477" t="s">
        <v>47</v>
      </c>
      <c r="K82" s="393" t="s">
        <v>513</v>
      </c>
      <c r="L82" s="401" t="s">
        <v>519</v>
      </c>
      <c r="M82" s="392" t="s">
        <v>518</v>
      </c>
      <c r="N82" s="393"/>
      <c r="O82" s="393"/>
      <c r="P82" s="393" t="s">
        <v>122</v>
      </c>
      <c r="Q82" s="393"/>
      <c r="R82" s="401"/>
      <c r="S82" s="392">
        <v>19</v>
      </c>
      <c r="T82" s="392"/>
      <c r="V82" s="5" t="str">
        <f t="shared" si="6"/>
        <v>2019</v>
      </c>
    </row>
    <row r="83" spans="1:22" s="5" customFormat="1" ht="30" hidden="1" customHeight="1">
      <c r="A83" s="479"/>
      <c r="B83" s="480"/>
      <c r="C83" s="415" t="s">
        <v>115</v>
      </c>
      <c r="D83" s="403">
        <f t="shared" ref="D83:D84" si="7">E83+F83</f>
        <v>5</v>
      </c>
      <c r="E83" s="481"/>
      <c r="F83" s="481">
        <v>5</v>
      </c>
      <c r="G83" s="482"/>
      <c r="H83" s="482" t="s">
        <v>45</v>
      </c>
      <c r="I83" s="483"/>
      <c r="J83" s="426"/>
      <c r="K83" s="426"/>
      <c r="L83" s="427"/>
      <c r="M83" s="484"/>
      <c r="N83" s="393"/>
      <c r="O83" s="393"/>
      <c r="P83" s="393"/>
      <c r="Q83" s="393"/>
      <c r="R83" s="401"/>
      <c r="S83" s="392"/>
      <c r="T83" s="392"/>
    </row>
    <row r="84" spans="1:22" s="5" customFormat="1" ht="30" hidden="1" customHeight="1">
      <c r="A84" s="479"/>
      <c r="B84" s="480"/>
      <c r="C84" s="415" t="s">
        <v>115</v>
      </c>
      <c r="D84" s="403">
        <f t="shared" si="7"/>
        <v>5.9399999999999995</v>
      </c>
      <c r="E84" s="481"/>
      <c r="F84" s="481">
        <f>F82-F83</f>
        <v>5.9399999999999995</v>
      </c>
      <c r="G84" s="482"/>
      <c r="H84" s="482" t="s">
        <v>26</v>
      </c>
      <c r="I84" s="483"/>
      <c r="J84" s="426"/>
      <c r="K84" s="426"/>
      <c r="L84" s="427"/>
      <c r="M84" s="484"/>
      <c r="N84" s="393"/>
      <c r="O84" s="393"/>
      <c r="P84" s="393"/>
      <c r="Q84" s="393"/>
      <c r="R84" s="401"/>
      <c r="S84" s="392"/>
      <c r="T84" s="392"/>
    </row>
    <row r="85" spans="1:22" s="5" customFormat="1" ht="54.75" hidden="1" customHeight="1">
      <c r="A85" s="417" t="s">
        <v>106</v>
      </c>
      <c r="B85" s="451" t="s">
        <v>496</v>
      </c>
      <c r="C85" s="415" t="s">
        <v>118</v>
      </c>
      <c r="D85" s="403">
        <f>SUM(D86:D88)</f>
        <v>1.2543599999999999</v>
      </c>
      <c r="E85" s="403"/>
      <c r="F85" s="403">
        <f>SUM(F86:F88)</f>
        <v>1.2543599999999999</v>
      </c>
      <c r="G85" s="485" t="s">
        <v>497</v>
      </c>
      <c r="H85" s="389" t="s">
        <v>528</v>
      </c>
      <c r="I85" s="390" t="s">
        <v>529</v>
      </c>
      <c r="J85" s="400" t="s">
        <v>51</v>
      </c>
      <c r="K85" s="389" t="s">
        <v>498</v>
      </c>
      <c r="L85" s="401" t="s">
        <v>499</v>
      </c>
      <c r="M85" s="392"/>
      <c r="N85" s="393"/>
      <c r="O85" s="393" t="s">
        <v>122</v>
      </c>
      <c r="P85" s="393"/>
      <c r="Q85" s="393"/>
      <c r="R85" s="681" t="s">
        <v>921</v>
      </c>
      <c r="S85" s="392">
        <v>19</v>
      </c>
      <c r="T85" s="392"/>
      <c r="V85" s="5" t="str">
        <f t="shared" si="6"/>
        <v>2019</v>
      </c>
    </row>
    <row r="86" spans="1:22" s="235" customFormat="1" ht="18" hidden="1" customHeight="1">
      <c r="A86" s="420"/>
      <c r="B86" s="478"/>
      <c r="C86" s="422" t="s">
        <v>118</v>
      </c>
      <c r="D86" s="423">
        <f>E86+F86</f>
        <v>0.20488000000000001</v>
      </c>
      <c r="E86" s="423"/>
      <c r="F86" s="423">
        <f>(1312.3+736.5)/10000</f>
        <v>0.20488000000000001</v>
      </c>
      <c r="G86" s="424" t="s">
        <v>497</v>
      </c>
      <c r="H86" s="424" t="s">
        <v>31</v>
      </c>
      <c r="I86" s="425"/>
      <c r="J86" s="465"/>
      <c r="K86" s="465"/>
      <c r="L86" s="439"/>
      <c r="M86" s="428"/>
      <c r="N86" s="429"/>
      <c r="O86" s="429"/>
      <c r="P86" s="429"/>
      <c r="Q86" s="429"/>
      <c r="R86" s="723"/>
      <c r="S86" s="430"/>
      <c r="T86" s="430"/>
      <c r="V86" s="5"/>
    </row>
    <row r="87" spans="1:22" s="235" customFormat="1" ht="18" hidden="1" customHeight="1">
      <c r="A87" s="420"/>
      <c r="B87" s="478"/>
      <c r="C87" s="422" t="s">
        <v>118</v>
      </c>
      <c r="D87" s="423">
        <f t="shared" ref="D87:D88" si="8">E87+F87</f>
        <v>0.67723</v>
      </c>
      <c r="E87" s="423"/>
      <c r="F87" s="423">
        <f>(1327.6+4074.4+1370.3)/10000</f>
        <v>0.67723</v>
      </c>
      <c r="G87" s="424" t="s">
        <v>497</v>
      </c>
      <c r="H87" s="424" t="s">
        <v>29</v>
      </c>
      <c r="I87" s="425"/>
      <c r="J87" s="465"/>
      <c r="K87" s="465"/>
      <c r="L87" s="439"/>
      <c r="M87" s="428"/>
      <c r="N87" s="429"/>
      <c r="O87" s="429"/>
      <c r="P87" s="429"/>
      <c r="Q87" s="429"/>
      <c r="R87" s="723"/>
      <c r="S87" s="430"/>
      <c r="T87" s="430"/>
      <c r="V87" s="5"/>
    </row>
    <row r="88" spans="1:22" s="235" customFormat="1" ht="18" hidden="1" customHeight="1">
      <c r="A88" s="420"/>
      <c r="B88" s="478"/>
      <c r="C88" s="422" t="s">
        <v>118</v>
      </c>
      <c r="D88" s="423">
        <f t="shared" si="8"/>
        <v>0.37225000000000003</v>
      </c>
      <c r="E88" s="423"/>
      <c r="F88" s="423">
        <f>(680.3+863.9+2178.3)/10000</f>
        <v>0.37225000000000003</v>
      </c>
      <c r="G88" s="424" t="s">
        <v>497</v>
      </c>
      <c r="H88" s="424" t="s">
        <v>26</v>
      </c>
      <c r="I88" s="425"/>
      <c r="J88" s="465"/>
      <c r="K88" s="465"/>
      <c r="L88" s="439"/>
      <c r="M88" s="428"/>
      <c r="N88" s="429"/>
      <c r="O88" s="429"/>
      <c r="P88" s="429"/>
      <c r="Q88" s="429"/>
      <c r="R88" s="723"/>
      <c r="S88" s="430"/>
      <c r="T88" s="430"/>
      <c r="V88" s="5"/>
    </row>
    <row r="89" spans="1:22" s="5" customFormat="1" ht="24" hidden="1" customHeight="1">
      <c r="A89" s="385" t="s">
        <v>112</v>
      </c>
      <c r="B89" s="386" t="s">
        <v>493</v>
      </c>
      <c r="C89" s="387"/>
      <c r="D89" s="403"/>
      <c r="E89" s="403"/>
      <c r="F89" s="403"/>
      <c r="G89" s="389"/>
      <c r="H89" s="389"/>
      <c r="I89" s="390"/>
      <c r="J89" s="400"/>
      <c r="K89" s="400"/>
      <c r="L89" s="401"/>
      <c r="M89" s="392"/>
      <c r="N89" s="393"/>
      <c r="O89" s="393"/>
      <c r="P89" s="393"/>
      <c r="Q89" s="393"/>
      <c r="R89" s="401"/>
      <c r="S89" s="392"/>
      <c r="T89" s="392"/>
    </row>
    <row r="90" spans="1:22" s="5" customFormat="1" ht="36" hidden="1" customHeight="1">
      <c r="A90" s="385" t="s">
        <v>106</v>
      </c>
      <c r="B90" s="486" t="s">
        <v>394</v>
      </c>
      <c r="C90" s="415" t="s">
        <v>89</v>
      </c>
      <c r="D90" s="403">
        <f>E90+F90</f>
        <v>1.6</v>
      </c>
      <c r="E90" s="403"/>
      <c r="F90" s="403">
        <v>1.6</v>
      </c>
      <c r="G90" s="389" t="s">
        <v>25</v>
      </c>
      <c r="H90" s="389" t="s">
        <v>26</v>
      </c>
      <c r="I90" s="487" t="s">
        <v>443</v>
      </c>
      <c r="J90" s="477" t="s">
        <v>47</v>
      </c>
      <c r="K90" s="393" t="s">
        <v>513</v>
      </c>
      <c r="L90" s="488" t="s">
        <v>521</v>
      </c>
      <c r="M90" s="489" t="s">
        <v>404</v>
      </c>
      <c r="N90" s="393"/>
      <c r="O90" s="393" t="s">
        <v>122</v>
      </c>
      <c r="P90" s="393"/>
      <c r="Q90" s="393"/>
      <c r="R90" s="401" t="s">
        <v>854</v>
      </c>
      <c r="S90" s="392">
        <v>18</v>
      </c>
      <c r="T90" s="392"/>
      <c r="U90" s="5" t="s">
        <v>470</v>
      </c>
      <c r="V90" s="5" t="str">
        <f t="shared" si="6"/>
        <v>2018</v>
      </c>
    </row>
    <row r="91" spans="1:22" s="5" customFormat="1" ht="36" hidden="1" customHeight="1">
      <c r="A91" s="417" t="s">
        <v>106</v>
      </c>
      <c r="B91" s="490" t="s">
        <v>60</v>
      </c>
      <c r="C91" s="393" t="s">
        <v>89</v>
      </c>
      <c r="D91" s="396">
        <v>1.6</v>
      </c>
      <c r="E91" s="396"/>
      <c r="F91" s="397">
        <v>1.6</v>
      </c>
      <c r="G91" s="398" t="s">
        <v>25</v>
      </c>
      <c r="H91" s="416" t="s">
        <v>29</v>
      </c>
      <c r="I91" s="418" t="s">
        <v>61</v>
      </c>
      <c r="J91" s="477" t="s">
        <v>58</v>
      </c>
      <c r="K91" s="393" t="s">
        <v>513</v>
      </c>
      <c r="L91" s="401" t="s">
        <v>442</v>
      </c>
      <c r="M91" s="392" t="s">
        <v>425</v>
      </c>
      <c r="N91" s="393"/>
      <c r="O91" s="393" t="s">
        <v>122</v>
      </c>
      <c r="P91" s="393"/>
      <c r="Q91" s="393"/>
      <c r="R91" s="401" t="s">
        <v>855</v>
      </c>
      <c r="S91" s="392">
        <v>18</v>
      </c>
      <c r="T91" s="392">
        <v>151</v>
      </c>
      <c r="V91" s="5" t="str">
        <f t="shared" si="6"/>
        <v>2018</v>
      </c>
    </row>
    <row r="92" spans="1:22" s="5" customFormat="1" ht="24" hidden="1" customHeight="1">
      <c r="A92" s="417" t="s">
        <v>106</v>
      </c>
      <c r="B92" s="490" t="s">
        <v>471</v>
      </c>
      <c r="C92" s="393" t="s">
        <v>89</v>
      </c>
      <c r="D92" s="396">
        <f>E92+F92</f>
        <v>1.41</v>
      </c>
      <c r="E92" s="396"/>
      <c r="F92" s="397">
        <v>1.41</v>
      </c>
      <c r="G92" s="398" t="s">
        <v>25</v>
      </c>
      <c r="H92" s="416" t="s">
        <v>29</v>
      </c>
      <c r="I92" s="418" t="s">
        <v>65</v>
      </c>
      <c r="J92" s="477" t="s">
        <v>58</v>
      </c>
      <c r="K92" s="393" t="s">
        <v>513</v>
      </c>
      <c r="L92" s="401" t="s">
        <v>473</v>
      </c>
      <c r="M92" s="392" t="s">
        <v>472</v>
      </c>
      <c r="N92" s="393" t="s">
        <v>122</v>
      </c>
      <c r="O92" s="393"/>
      <c r="P92" s="393"/>
      <c r="Q92" s="393"/>
      <c r="R92" s="401"/>
      <c r="S92" s="392">
        <v>18</v>
      </c>
      <c r="T92" s="392"/>
      <c r="V92" s="5" t="str">
        <f t="shared" si="6"/>
        <v>2018</v>
      </c>
    </row>
    <row r="93" spans="1:22" s="5" customFormat="1" ht="24" hidden="1" customHeight="1">
      <c r="A93" s="385" t="s">
        <v>106</v>
      </c>
      <c r="B93" s="492" t="s">
        <v>433</v>
      </c>
      <c r="C93" s="415" t="s">
        <v>119</v>
      </c>
      <c r="D93" s="403">
        <f t="shared" ref="D93:D100" si="9">E93+F93</f>
        <v>4</v>
      </c>
      <c r="E93" s="403"/>
      <c r="F93" s="403">
        <v>4</v>
      </c>
      <c r="G93" s="389" t="s">
        <v>25</v>
      </c>
      <c r="H93" s="389" t="s">
        <v>29</v>
      </c>
      <c r="I93" s="493" t="s">
        <v>438</v>
      </c>
      <c r="J93" s="477" t="s">
        <v>58</v>
      </c>
      <c r="K93" s="393" t="s">
        <v>513</v>
      </c>
      <c r="L93" s="401" t="s">
        <v>459</v>
      </c>
      <c r="M93" s="494"/>
      <c r="N93" s="393"/>
      <c r="O93" s="393" t="s">
        <v>122</v>
      </c>
      <c r="P93" s="393"/>
      <c r="Q93" s="393"/>
      <c r="R93" s="401" t="s">
        <v>123</v>
      </c>
      <c r="S93" s="392">
        <v>18</v>
      </c>
      <c r="T93" s="392"/>
      <c r="V93" s="5" t="str">
        <f t="shared" si="6"/>
        <v>2018</v>
      </c>
    </row>
    <row r="94" spans="1:22" s="5" customFormat="1" ht="36" customHeight="1">
      <c r="A94" s="495" t="s">
        <v>106</v>
      </c>
      <c r="B94" s="496" t="s">
        <v>437</v>
      </c>
      <c r="C94" s="417" t="s">
        <v>119</v>
      </c>
      <c r="D94" s="452">
        <f>E94+F94</f>
        <v>3</v>
      </c>
      <c r="E94" s="452"/>
      <c r="F94" s="452">
        <v>3</v>
      </c>
      <c r="G94" s="453" t="s">
        <v>25</v>
      </c>
      <c r="H94" s="389" t="s">
        <v>29</v>
      </c>
      <c r="I94" s="493" t="s">
        <v>438</v>
      </c>
      <c r="J94" s="453" t="s">
        <v>58</v>
      </c>
      <c r="K94" s="453" t="s">
        <v>463</v>
      </c>
      <c r="L94" s="401" t="s">
        <v>452</v>
      </c>
      <c r="M94" s="497"/>
      <c r="N94" s="393"/>
      <c r="O94" s="393"/>
      <c r="P94" s="393" t="s">
        <v>122</v>
      </c>
      <c r="Q94" s="393"/>
      <c r="R94" s="401"/>
      <c r="S94" s="392">
        <v>18</v>
      </c>
      <c r="T94" s="392"/>
      <c r="V94" s="5" t="str">
        <f t="shared" si="6"/>
        <v>2018</v>
      </c>
    </row>
    <row r="95" spans="1:22" s="5" customFormat="1" ht="24" hidden="1" customHeight="1">
      <c r="A95" s="385" t="s">
        <v>106</v>
      </c>
      <c r="B95" s="498" t="s">
        <v>405</v>
      </c>
      <c r="C95" s="415" t="s">
        <v>119</v>
      </c>
      <c r="D95" s="403">
        <f t="shared" si="9"/>
        <v>0.32</v>
      </c>
      <c r="E95" s="403"/>
      <c r="F95" s="403">
        <v>0.32</v>
      </c>
      <c r="G95" s="389" t="s">
        <v>89</v>
      </c>
      <c r="H95" s="389" t="s">
        <v>31</v>
      </c>
      <c r="I95" s="499" t="s">
        <v>403</v>
      </c>
      <c r="J95" s="453" t="s">
        <v>58</v>
      </c>
      <c r="K95" s="393" t="s">
        <v>513</v>
      </c>
      <c r="L95" s="401" t="s">
        <v>449</v>
      </c>
      <c r="M95" s="500" t="s">
        <v>402</v>
      </c>
      <c r="N95" s="393"/>
      <c r="O95" s="393" t="s">
        <v>122</v>
      </c>
      <c r="P95" s="393"/>
      <c r="Q95" s="393"/>
      <c r="R95" s="401" t="s">
        <v>123</v>
      </c>
      <c r="S95" s="392">
        <v>18</v>
      </c>
      <c r="T95" s="392"/>
      <c r="V95" s="5" t="str">
        <f t="shared" si="6"/>
        <v>2018</v>
      </c>
    </row>
    <row r="96" spans="1:22" s="5" customFormat="1" ht="36" hidden="1" customHeight="1">
      <c r="A96" s="385" t="s">
        <v>106</v>
      </c>
      <c r="B96" s="501" t="s">
        <v>409</v>
      </c>
      <c r="C96" s="415" t="s">
        <v>115</v>
      </c>
      <c r="D96" s="403">
        <f t="shared" si="9"/>
        <v>0.88349999999999995</v>
      </c>
      <c r="E96" s="403"/>
      <c r="F96" s="502">
        <v>0.88349999999999995</v>
      </c>
      <c r="G96" s="389" t="s">
        <v>25</v>
      </c>
      <c r="H96" s="503" t="s">
        <v>29</v>
      </c>
      <c r="I96" s="504" t="s">
        <v>408</v>
      </c>
      <c r="J96" s="400" t="s">
        <v>436</v>
      </c>
      <c r="K96" s="389"/>
      <c r="L96" s="401" t="s">
        <v>453</v>
      </c>
      <c r="M96" s="505" t="s">
        <v>407</v>
      </c>
      <c r="N96" s="393" t="s">
        <v>122</v>
      </c>
      <c r="O96" s="392"/>
      <c r="P96" s="393"/>
      <c r="Q96" s="393"/>
      <c r="R96" s="401"/>
      <c r="S96" s="392">
        <v>18</v>
      </c>
      <c r="T96" s="392"/>
      <c r="V96" s="5" t="str">
        <f t="shared" si="6"/>
        <v>2018</v>
      </c>
    </row>
    <row r="97" spans="1:22" s="5" customFormat="1" ht="50.25" hidden="1" customHeight="1">
      <c r="A97" s="385" t="s">
        <v>106</v>
      </c>
      <c r="B97" s="506" t="s">
        <v>399</v>
      </c>
      <c r="C97" s="415" t="s">
        <v>115</v>
      </c>
      <c r="D97" s="403">
        <f t="shared" si="9"/>
        <v>0.23549999999999999</v>
      </c>
      <c r="E97" s="403"/>
      <c r="F97" s="502">
        <v>0.23549999999999999</v>
      </c>
      <c r="G97" s="389" t="s">
        <v>25</v>
      </c>
      <c r="H97" s="503" t="s">
        <v>29</v>
      </c>
      <c r="I97" s="507" t="s">
        <v>406</v>
      </c>
      <c r="J97" s="400" t="s">
        <v>436</v>
      </c>
      <c r="K97" s="389"/>
      <c r="L97" s="505" t="s">
        <v>454</v>
      </c>
      <c r="M97" s="505" t="s">
        <v>407</v>
      </c>
      <c r="N97" s="393" t="s">
        <v>122</v>
      </c>
      <c r="O97" s="392"/>
      <c r="P97" s="393"/>
      <c r="Q97" s="393"/>
      <c r="R97" s="401"/>
      <c r="S97" s="392">
        <v>18</v>
      </c>
      <c r="T97" s="392"/>
      <c r="V97" s="5" t="str">
        <f t="shared" si="6"/>
        <v>2018</v>
      </c>
    </row>
    <row r="98" spans="1:22" s="5" customFormat="1" ht="36" hidden="1" customHeight="1">
      <c r="A98" s="385" t="s">
        <v>106</v>
      </c>
      <c r="B98" s="506" t="s">
        <v>395</v>
      </c>
      <c r="C98" s="415" t="s">
        <v>115</v>
      </c>
      <c r="D98" s="403">
        <f t="shared" si="9"/>
        <v>0.18659999999999999</v>
      </c>
      <c r="E98" s="403"/>
      <c r="F98" s="502">
        <v>0.18659999999999999</v>
      </c>
      <c r="G98" s="389" t="s">
        <v>25</v>
      </c>
      <c r="H98" s="503" t="s">
        <v>29</v>
      </c>
      <c r="I98" s="508" t="s">
        <v>410</v>
      </c>
      <c r="J98" s="400" t="s">
        <v>436</v>
      </c>
      <c r="K98" s="389"/>
      <c r="L98" s="401" t="s">
        <v>461</v>
      </c>
      <c r="M98" s="505" t="s">
        <v>407</v>
      </c>
      <c r="N98" s="393" t="s">
        <v>122</v>
      </c>
      <c r="O98" s="392"/>
      <c r="P98" s="393"/>
      <c r="Q98" s="393"/>
      <c r="R98" s="401"/>
      <c r="S98" s="392">
        <v>18</v>
      </c>
      <c r="T98" s="392"/>
      <c r="V98" s="5" t="str">
        <f t="shared" si="6"/>
        <v>2018</v>
      </c>
    </row>
    <row r="99" spans="1:22" s="5" customFormat="1" ht="50.1" hidden="1" customHeight="1">
      <c r="A99" s="385" t="s">
        <v>106</v>
      </c>
      <c r="B99" s="506" t="s">
        <v>396</v>
      </c>
      <c r="C99" s="415" t="s">
        <v>115</v>
      </c>
      <c r="D99" s="403">
        <f t="shared" si="9"/>
        <v>0.5746</v>
      </c>
      <c r="E99" s="403"/>
      <c r="F99" s="502">
        <v>0.5746</v>
      </c>
      <c r="G99" s="389" t="s">
        <v>25</v>
      </c>
      <c r="H99" s="503" t="s">
        <v>29</v>
      </c>
      <c r="I99" s="509" t="s">
        <v>411</v>
      </c>
      <c r="J99" s="400" t="s">
        <v>436</v>
      </c>
      <c r="K99" s="389"/>
      <c r="L99" s="401" t="s">
        <v>455</v>
      </c>
      <c r="M99" s="505" t="s">
        <v>407</v>
      </c>
      <c r="N99" s="393" t="s">
        <v>122</v>
      </c>
      <c r="O99" s="392"/>
      <c r="P99" s="393"/>
      <c r="Q99" s="393"/>
      <c r="R99" s="401"/>
      <c r="S99" s="392">
        <v>18</v>
      </c>
      <c r="T99" s="392"/>
      <c r="V99" s="5" t="str">
        <f t="shared" si="6"/>
        <v>2018</v>
      </c>
    </row>
    <row r="100" spans="1:22" s="5" customFormat="1" ht="50.1" hidden="1" customHeight="1">
      <c r="A100" s="385" t="s">
        <v>106</v>
      </c>
      <c r="B100" s="506" t="s">
        <v>397</v>
      </c>
      <c r="C100" s="415" t="s">
        <v>115</v>
      </c>
      <c r="D100" s="403">
        <f t="shared" si="9"/>
        <v>0.24199999999999999</v>
      </c>
      <c r="E100" s="403"/>
      <c r="F100" s="502">
        <v>0.24199999999999999</v>
      </c>
      <c r="G100" s="389" t="s">
        <v>25</v>
      </c>
      <c r="H100" s="503" t="s">
        <v>29</v>
      </c>
      <c r="I100" s="510" t="s">
        <v>412</v>
      </c>
      <c r="J100" s="400" t="s">
        <v>436</v>
      </c>
      <c r="K100" s="389"/>
      <c r="L100" s="401" t="s">
        <v>456</v>
      </c>
      <c r="M100" s="505" t="s">
        <v>407</v>
      </c>
      <c r="N100" s="393" t="s">
        <v>122</v>
      </c>
      <c r="O100" s="392"/>
      <c r="P100" s="393"/>
      <c r="Q100" s="393"/>
      <c r="R100" s="401"/>
      <c r="S100" s="392">
        <v>18</v>
      </c>
      <c r="T100" s="392"/>
      <c r="V100" s="5" t="str">
        <f t="shared" si="6"/>
        <v>2018</v>
      </c>
    </row>
    <row r="101" spans="1:22" s="5" customFormat="1" ht="50.1" hidden="1" customHeight="1">
      <c r="A101" s="417" t="s">
        <v>106</v>
      </c>
      <c r="B101" s="490" t="s">
        <v>43</v>
      </c>
      <c r="C101" s="415" t="s">
        <v>115</v>
      </c>
      <c r="D101" s="433">
        <v>45.6</v>
      </c>
      <c r="E101" s="403"/>
      <c r="F101" s="433">
        <v>45.6</v>
      </c>
      <c r="G101" s="389" t="s">
        <v>25</v>
      </c>
      <c r="H101" s="416" t="s">
        <v>29</v>
      </c>
      <c r="I101" s="399"/>
      <c r="J101" s="400" t="s">
        <v>51</v>
      </c>
      <c r="K101" s="389" t="s">
        <v>464</v>
      </c>
      <c r="L101" s="511" t="s">
        <v>460</v>
      </c>
      <c r="M101" s="401" t="s">
        <v>414</v>
      </c>
      <c r="N101" s="393"/>
      <c r="O101" s="393" t="s">
        <v>122</v>
      </c>
      <c r="P101" s="393"/>
      <c r="Q101" s="393"/>
      <c r="R101" s="681" t="s">
        <v>919</v>
      </c>
      <c r="S101" s="392">
        <v>18</v>
      </c>
      <c r="T101" s="392">
        <v>171</v>
      </c>
      <c r="U101" s="5" t="s">
        <v>470</v>
      </c>
      <c r="V101" s="5" t="str">
        <f t="shared" si="6"/>
        <v>2018</v>
      </c>
    </row>
    <row r="102" spans="1:22" s="5" customFormat="1" ht="24" hidden="1" customHeight="1">
      <c r="A102" s="417" t="s">
        <v>106</v>
      </c>
      <c r="B102" s="512" t="s">
        <v>44</v>
      </c>
      <c r="C102" s="415" t="s">
        <v>115</v>
      </c>
      <c r="D102" s="432">
        <v>2.4</v>
      </c>
      <c r="E102" s="513"/>
      <c r="F102" s="397">
        <v>2.4</v>
      </c>
      <c r="G102" s="389" t="s">
        <v>25</v>
      </c>
      <c r="H102" s="416" t="s">
        <v>45</v>
      </c>
      <c r="I102" s="514" t="s">
        <v>46</v>
      </c>
      <c r="J102" s="515" t="s">
        <v>47</v>
      </c>
      <c r="K102" s="516" t="s">
        <v>524</v>
      </c>
      <c r="L102" s="401" t="s">
        <v>398</v>
      </c>
      <c r="M102" s="392" t="s">
        <v>424</v>
      </c>
      <c r="N102" s="393"/>
      <c r="O102" s="393" t="s">
        <v>122</v>
      </c>
      <c r="P102" s="393"/>
      <c r="Q102" s="393"/>
      <c r="R102" s="401" t="s">
        <v>123</v>
      </c>
      <c r="S102" s="392">
        <v>18</v>
      </c>
      <c r="T102" s="392">
        <v>171</v>
      </c>
      <c r="U102" s="5" t="s">
        <v>470</v>
      </c>
      <c r="V102" s="5" t="str">
        <f t="shared" si="6"/>
        <v>2018</v>
      </c>
    </row>
    <row r="103" spans="1:22" s="5" customFormat="1" ht="24" hidden="1" customHeight="1">
      <c r="A103" s="417" t="s">
        <v>106</v>
      </c>
      <c r="B103" s="517" t="s">
        <v>48</v>
      </c>
      <c r="C103" s="415" t="s">
        <v>115</v>
      </c>
      <c r="D103" s="432">
        <v>2.4</v>
      </c>
      <c r="E103" s="513"/>
      <c r="F103" s="397">
        <v>2.4</v>
      </c>
      <c r="G103" s="518" t="s">
        <v>25</v>
      </c>
      <c r="H103" s="416" t="s">
        <v>45</v>
      </c>
      <c r="I103" s="399" t="s">
        <v>49</v>
      </c>
      <c r="J103" s="515" t="s">
        <v>47</v>
      </c>
      <c r="K103" s="516" t="s">
        <v>524</v>
      </c>
      <c r="L103" s="401" t="s">
        <v>398</v>
      </c>
      <c r="M103" s="392" t="s">
        <v>424</v>
      </c>
      <c r="N103" s="393"/>
      <c r="O103" s="393" t="s">
        <v>122</v>
      </c>
      <c r="P103" s="393"/>
      <c r="Q103" s="393"/>
      <c r="R103" s="401" t="s">
        <v>123</v>
      </c>
      <c r="S103" s="392">
        <v>18</v>
      </c>
      <c r="T103" s="392">
        <v>151</v>
      </c>
      <c r="U103" s="5" t="s">
        <v>470</v>
      </c>
      <c r="V103" s="5" t="str">
        <f t="shared" si="6"/>
        <v>2018</v>
      </c>
    </row>
    <row r="104" spans="1:22" s="5" customFormat="1" ht="50.1" customHeight="1">
      <c r="A104" s="417" t="s">
        <v>106</v>
      </c>
      <c r="B104" s="490" t="s">
        <v>439</v>
      </c>
      <c r="C104" s="415" t="s">
        <v>118</v>
      </c>
      <c r="D104" s="432">
        <f>+E104+F104</f>
        <v>0.7</v>
      </c>
      <c r="E104" s="396"/>
      <c r="F104" s="397">
        <v>0.7</v>
      </c>
      <c r="G104" s="518" t="s">
        <v>25</v>
      </c>
      <c r="H104" s="519" t="s">
        <v>740</v>
      </c>
      <c r="I104" s="519" t="s">
        <v>525</v>
      </c>
      <c r="J104" s="400" t="s">
        <v>51</v>
      </c>
      <c r="K104" s="389" t="s">
        <v>465</v>
      </c>
      <c r="L104" s="392" t="s">
        <v>441</v>
      </c>
      <c r="M104" s="392"/>
      <c r="N104" s="393"/>
      <c r="O104" s="393"/>
      <c r="P104" s="393" t="s">
        <v>122</v>
      </c>
      <c r="Q104" s="393"/>
      <c r="R104" s="401"/>
      <c r="S104" s="392">
        <v>18</v>
      </c>
      <c r="T104" s="392"/>
      <c r="V104" s="5" t="str">
        <f t="shared" si="6"/>
        <v>2018</v>
      </c>
    </row>
    <row r="105" spans="1:22" s="5" customFormat="1" ht="18" hidden="1" customHeight="1">
      <c r="A105" s="420"/>
      <c r="B105" s="520"/>
      <c r="C105" s="422" t="s">
        <v>118</v>
      </c>
      <c r="D105" s="435">
        <f>+E105+F105</f>
        <v>0.35</v>
      </c>
      <c r="E105" s="521"/>
      <c r="F105" s="522">
        <v>0.35</v>
      </c>
      <c r="G105" s="523"/>
      <c r="H105" s="437" t="s">
        <v>26</v>
      </c>
      <c r="I105" s="524"/>
      <c r="J105" s="465"/>
      <c r="K105" s="424"/>
      <c r="L105" s="428"/>
      <c r="M105" s="428"/>
      <c r="N105" s="393"/>
      <c r="O105" s="393"/>
      <c r="P105" s="393"/>
      <c r="Q105" s="393"/>
      <c r="R105" s="401"/>
      <c r="S105" s="392"/>
      <c r="T105" s="392"/>
    </row>
    <row r="106" spans="1:22" s="5" customFormat="1" ht="18" hidden="1" customHeight="1">
      <c r="A106" s="420"/>
      <c r="B106" s="520"/>
      <c r="C106" s="422" t="s">
        <v>118</v>
      </c>
      <c r="D106" s="435"/>
      <c r="E106" s="521"/>
      <c r="F106" s="522">
        <f>F104-F105</f>
        <v>0.35</v>
      </c>
      <c r="G106" s="523"/>
      <c r="H106" s="437" t="s">
        <v>29</v>
      </c>
      <c r="I106" s="524"/>
      <c r="J106" s="465"/>
      <c r="K106" s="424"/>
      <c r="L106" s="428"/>
      <c r="M106" s="428"/>
      <c r="N106" s="393"/>
      <c r="O106" s="393"/>
      <c r="P106" s="393"/>
      <c r="Q106" s="393"/>
      <c r="R106" s="401"/>
      <c r="S106" s="392"/>
      <c r="T106" s="392"/>
    </row>
    <row r="107" spans="1:22" s="5" customFormat="1" ht="60" customHeight="1">
      <c r="A107" s="417" t="s">
        <v>106</v>
      </c>
      <c r="B107" s="490" t="s">
        <v>440</v>
      </c>
      <c r="C107" s="415" t="s">
        <v>118</v>
      </c>
      <c r="D107" s="432">
        <f>+E107+F107</f>
        <v>0.7</v>
      </c>
      <c r="E107" s="396"/>
      <c r="F107" s="397">
        <v>0.7</v>
      </c>
      <c r="G107" s="518" t="s">
        <v>25</v>
      </c>
      <c r="H107" s="416" t="s">
        <v>26</v>
      </c>
      <c r="I107" s="519" t="s">
        <v>525</v>
      </c>
      <c r="J107" s="477" t="s">
        <v>51</v>
      </c>
      <c r="K107" s="389" t="s">
        <v>465</v>
      </c>
      <c r="L107" s="392" t="s">
        <v>441</v>
      </c>
      <c r="M107" s="392"/>
      <c r="N107" s="393"/>
      <c r="O107" s="393"/>
      <c r="P107" s="393" t="s">
        <v>122</v>
      </c>
      <c r="Q107" s="393"/>
      <c r="R107" s="401"/>
      <c r="S107" s="392">
        <v>18</v>
      </c>
      <c r="T107" s="392"/>
      <c r="V107" s="5" t="str">
        <f t="shared" si="6"/>
        <v>2018</v>
      </c>
    </row>
    <row r="108" spans="1:22" s="5" customFormat="1" ht="24" hidden="1" customHeight="1">
      <c r="A108" s="385" t="s">
        <v>112</v>
      </c>
      <c r="B108" s="386" t="s">
        <v>111</v>
      </c>
      <c r="C108" s="387"/>
      <c r="D108" s="403"/>
      <c r="E108" s="403"/>
      <c r="F108" s="403"/>
      <c r="G108" s="389"/>
      <c r="H108" s="389"/>
      <c r="I108" s="390"/>
      <c r="J108" s="400"/>
      <c r="K108" s="400"/>
      <c r="L108" s="401"/>
      <c r="M108" s="392"/>
      <c r="N108" s="393"/>
      <c r="O108" s="393"/>
      <c r="P108" s="393"/>
      <c r="Q108" s="393"/>
      <c r="R108" s="401"/>
      <c r="S108" s="392"/>
      <c r="T108" s="392"/>
    </row>
    <row r="109" spans="1:22" s="5" customFormat="1" ht="24" hidden="1" customHeight="1">
      <c r="A109" s="417" t="s">
        <v>106</v>
      </c>
      <c r="B109" s="451" t="s">
        <v>124</v>
      </c>
      <c r="C109" s="415" t="s">
        <v>115</v>
      </c>
      <c r="D109" s="403">
        <f t="shared" ref="D109:D115" si="10">E109+F109</f>
        <v>2.2000000000000002</v>
      </c>
      <c r="E109" s="403"/>
      <c r="F109" s="403">
        <v>2.2000000000000002</v>
      </c>
      <c r="G109" s="389" t="s">
        <v>25</v>
      </c>
      <c r="H109" s="389" t="s">
        <v>45</v>
      </c>
      <c r="I109" s="390" t="s">
        <v>125</v>
      </c>
      <c r="J109" s="400" t="s">
        <v>58</v>
      </c>
      <c r="K109" s="389" t="s">
        <v>513</v>
      </c>
      <c r="L109" s="525" t="s">
        <v>444</v>
      </c>
      <c r="M109" s="392" t="s">
        <v>413</v>
      </c>
      <c r="N109" s="393" t="s">
        <v>122</v>
      </c>
      <c r="O109" s="393"/>
      <c r="P109" s="393"/>
      <c r="Q109" s="393"/>
      <c r="R109" s="755"/>
      <c r="S109" s="392">
        <v>17</v>
      </c>
      <c r="T109" s="392"/>
      <c r="V109" s="5" t="str">
        <f t="shared" si="6"/>
        <v>2017</v>
      </c>
    </row>
    <row r="110" spans="1:22" s="5" customFormat="1" ht="72.75" hidden="1" customHeight="1">
      <c r="A110" s="417" t="s">
        <v>106</v>
      </c>
      <c r="B110" s="451" t="s">
        <v>824</v>
      </c>
      <c r="C110" s="415" t="s">
        <v>115</v>
      </c>
      <c r="D110" s="403">
        <f t="shared" si="10"/>
        <v>1.5</v>
      </c>
      <c r="E110" s="403"/>
      <c r="F110" s="403">
        <v>1.5</v>
      </c>
      <c r="G110" s="389" t="s">
        <v>25</v>
      </c>
      <c r="H110" s="389" t="s">
        <v>429</v>
      </c>
      <c r="I110" s="390" t="s">
        <v>553</v>
      </c>
      <c r="J110" s="400" t="s">
        <v>58</v>
      </c>
      <c r="K110" s="389" t="s">
        <v>513</v>
      </c>
      <c r="L110" s="525" t="s">
        <v>445</v>
      </c>
      <c r="M110" s="401" t="s">
        <v>134</v>
      </c>
      <c r="N110" s="393" t="s">
        <v>122</v>
      </c>
      <c r="O110" s="393"/>
      <c r="P110" s="393"/>
      <c r="Q110" s="393"/>
      <c r="R110" s="755"/>
      <c r="S110" s="392">
        <v>17</v>
      </c>
      <c r="T110" s="392"/>
      <c r="V110" s="5" t="str">
        <f t="shared" si="6"/>
        <v>2017</v>
      </c>
    </row>
    <row r="111" spans="1:22" s="5" customFormat="1" ht="69" hidden="1" customHeight="1">
      <c r="A111" s="417" t="s">
        <v>106</v>
      </c>
      <c r="B111" s="451" t="s">
        <v>135</v>
      </c>
      <c r="C111" s="415" t="s">
        <v>89</v>
      </c>
      <c r="D111" s="403">
        <f t="shared" si="10"/>
        <v>1.71</v>
      </c>
      <c r="E111" s="403"/>
      <c r="F111" s="403">
        <v>1.71</v>
      </c>
      <c r="G111" s="398" t="s">
        <v>25</v>
      </c>
      <c r="H111" s="389" t="s">
        <v>29</v>
      </c>
      <c r="I111" s="390" t="s">
        <v>136</v>
      </c>
      <c r="J111" s="400" t="s">
        <v>58</v>
      </c>
      <c r="K111" s="393" t="s">
        <v>513</v>
      </c>
      <c r="L111" s="401" t="s">
        <v>137</v>
      </c>
      <c r="M111" s="401" t="s">
        <v>134</v>
      </c>
      <c r="N111" s="393"/>
      <c r="O111" s="393"/>
      <c r="P111" s="393"/>
      <c r="Q111" s="393" t="s">
        <v>122</v>
      </c>
      <c r="R111" s="755"/>
      <c r="S111" s="392">
        <v>17</v>
      </c>
      <c r="T111" s="392"/>
      <c r="V111" s="5" t="str">
        <f t="shared" si="6"/>
        <v>2017</v>
      </c>
    </row>
    <row r="112" spans="1:22" s="5" customFormat="1" ht="73.5" hidden="1" customHeight="1">
      <c r="A112" s="417" t="s">
        <v>106</v>
      </c>
      <c r="B112" s="451" t="s">
        <v>138</v>
      </c>
      <c r="C112" s="415" t="s">
        <v>89</v>
      </c>
      <c r="D112" s="403">
        <f t="shared" si="10"/>
        <v>0.41</v>
      </c>
      <c r="E112" s="403"/>
      <c r="F112" s="403">
        <v>0.41</v>
      </c>
      <c r="G112" s="398" t="s">
        <v>25</v>
      </c>
      <c r="H112" s="389" t="s">
        <v>45</v>
      </c>
      <c r="I112" s="390" t="s">
        <v>825</v>
      </c>
      <c r="J112" s="400" t="s">
        <v>58</v>
      </c>
      <c r="K112" s="389" t="s">
        <v>513</v>
      </c>
      <c r="L112" s="527" t="s">
        <v>522</v>
      </c>
      <c r="M112" s="525" t="s">
        <v>446</v>
      </c>
      <c r="N112" s="393"/>
      <c r="O112" s="393"/>
      <c r="P112" s="393"/>
      <c r="Q112" s="393" t="s">
        <v>122</v>
      </c>
      <c r="R112" s="752" t="s">
        <v>826</v>
      </c>
      <c r="S112" s="392">
        <v>17</v>
      </c>
      <c r="T112" s="392"/>
      <c r="V112" s="5" t="str">
        <f t="shared" si="6"/>
        <v>2017</v>
      </c>
    </row>
    <row r="113" spans="1:22" s="5" customFormat="1" ht="36" hidden="1" customHeight="1">
      <c r="A113" s="417" t="s">
        <v>106</v>
      </c>
      <c r="B113" s="451" t="s">
        <v>139</v>
      </c>
      <c r="C113" s="415" t="s">
        <v>119</v>
      </c>
      <c r="D113" s="403">
        <f>E113+F113</f>
        <v>0.123</v>
      </c>
      <c r="E113" s="403"/>
      <c r="F113" s="403">
        <v>0.123</v>
      </c>
      <c r="G113" s="389" t="s">
        <v>89</v>
      </c>
      <c r="H113" s="389" t="s">
        <v>31</v>
      </c>
      <c r="I113" s="390" t="s">
        <v>126</v>
      </c>
      <c r="J113" s="400" t="s">
        <v>58</v>
      </c>
      <c r="K113" s="393" t="s">
        <v>513</v>
      </c>
      <c r="L113" s="401" t="s">
        <v>540</v>
      </c>
      <c r="M113" s="401" t="s">
        <v>134</v>
      </c>
      <c r="N113" s="393"/>
      <c r="O113" s="393"/>
      <c r="P113" s="393"/>
      <c r="Q113" s="393" t="s">
        <v>122</v>
      </c>
      <c r="R113" s="755"/>
      <c r="S113" s="392">
        <v>17</v>
      </c>
      <c r="T113" s="392"/>
      <c r="U113" s="5" t="s">
        <v>470</v>
      </c>
      <c r="V113" s="5" t="str">
        <f t="shared" si="6"/>
        <v>2017</v>
      </c>
    </row>
    <row r="114" spans="1:22" s="5" customFormat="1" ht="45" hidden="1" customHeight="1">
      <c r="A114" s="417" t="s">
        <v>106</v>
      </c>
      <c r="B114" s="451" t="s">
        <v>502</v>
      </c>
      <c r="C114" s="415" t="s">
        <v>119</v>
      </c>
      <c r="D114" s="403">
        <f t="shared" si="10"/>
        <v>2</v>
      </c>
      <c r="E114" s="403"/>
      <c r="F114" s="403">
        <v>2</v>
      </c>
      <c r="G114" s="389" t="s">
        <v>25</v>
      </c>
      <c r="H114" s="389" t="s">
        <v>29</v>
      </c>
      <c r="I114" s="390" t="s">
        <v>642</v>
      </c>
      <c r="J114" s="400" t="s">
        <v>58</v>
      </c>
      <c r="K114" s="393" t="s">
        <v>513</v>
      </c>
      <c r="L114" s="401" t="s">
        <v>448</v>
      </c>
      <c r="M114" s="401" t="s">
        <v>134</v>
      </c>
      <c r="N114" s="393"/>
      <c r="O114" s="393"/>
      <c r="P114" s="393"/>
      <c r="Q114" s="393" t="s">
        <v>122</v>
      </c>
      <c r="R114" s="755" t="s">
        <v>724</v>
      </c>
      <c r="S114" s="392">
        <v>17</v>
      </c>
      <c r="T114" s="392"/>
      <c r="U114" s="5" t="s">
        <v>470</v>
      </c>
      <c r="V114" s="5" t="str">
        <f t="shared" si="6"/>
        <v>2017</v>
      </c>
    </row>
    <row r="115" spans="1:22" s="5" customFormat="1" ht="60.75" hidden="1" customHeight="1">
      <c r="A115" s="417" t="s">
        <v>106</v>
      </c>
      <c r="B115" s="451" t="s">
        <v>431</v>
      </c>
      <c r="C115" s="415" t="s">
        <v>118</v>
      </c>
      <c r="D115" s="403">
        <f t="shared" si="10"/>
        <v>0.3</v>
      </c>
      <c r="E115" s="403"/>
      <c r="F115" s="403">
        <v>0.3</v>
      </c>
      <c r="G115" s="389" t="s">
        <v>25</v>
      </c>
      <c r="H115" s="389" t="s">
        <v>26</v>
      </c>
      <c r="I115" s="390" t="s">
        <v>140</v>
      </c>
      <c r="J115" s="400" t="s">
        <v>51</v>
      </c>
      <c r="K115" s="389" t="s">
        <v>465</v>
      </c>
      <c r="L115" s="401" t="s">
        <v>441</v>
      </c>
      <c r="M115" s="401" t="s">
        <v>134</v>
      </c>
      <c r="N115" s="393"/>
      <c r="O115" s="393"/>
      <c r="P115" s="393"/>
      <c r="Q115" s="393" t="s">
        <v>122</v>
      </c>
      <c r="R115" s="681" t="s">
        <v>920</v>
      </c>
      <c r="S115" s="392">
        <v>17</v>
      </c>
      <c r="T115" s="392"/>
      <c r="U115" s="5" t="s">
        <v>470</v>
      </c>
      <c r="V115" s="5" t="str">
        <f t="shared" si="6"/>
        <v>2017</v>
      </c>
    </row>
    <row r="116" spans="1:22" s="5" customFormat="1" ht="69" hidden="1" customHeight="1">
      <c r="A116" s="417" t="s">
        <v>106</v>
      </c>
      <c r="B116" s="414" t="s">
        <v>56</v>
      </c>
      <c r="C116" s="529" t="s">
        <v>119</v>
      </c>
      <c r="D116" s="432">
        <v>5.92</v>
      </c>
      <c r="E116" s="530"/>
      <c r="F116" s="397">
        <v>5.92</v>
      </c>
      <c r="G116" s="398" t="s">
        <v>25</v>
      </c>
      <c r="H116" s="519" t="s">
        <v>26</v>
      </c>
      <c r="I116" s="431" t="s">
        <v>57</v>
      </c>
      <c r="J116" s="477" t="s">
        <v>47</v>
      </c>
      <c r="K116" s="393" t="s">
        <v>513</v>
      </c>
      <c r="L116" s="401" t="s">
        <v>522</v>
      </c>
      <c r="M116" s="392" t="s">
        <v>514</v>
      </c>
      <c r="N116" s="393"/>
      <c r="O116" s="393"/>
      <c r="P116" s="393"/>
      <c r="Q116" s="393" t="s">
        <v>122</v>
      </c>
      <c r="R116" s="401"/>
      <c r="S116" s="392">
        <v>17</v>
      </c>
      <c r="T116" s="392"/>
      <c r="U116" s="5" t="s">
        <v>470</v>
      </c>
      <c r="V116" s="5" t="str">
        <f t="shared" si="6"/>
        <v>2017</v>
      </c>
    </row>
    <row r="117" spans="1:22" s="5" customFormat="1" ht="24" hidden="1" customHeight="1">
      <c r="A117" s="385" t="s">
        <v>112</v>
      </c>
      <c r="B117" s="386" t="s">
        <v>109</v>
      </c>
      <c r="C117" s="393"/>
      <c r="D117" s="396"/>
      <c r="E117" s="396"/>
      <c r="F117" s="397"/>
      <c r="G117" s="398"/>
      <c r="H117" s="416"/>
      <c r="I117" s="390"/>
      <c r="J117" s="515"/>
      <c r="K117" s="515"/>
      <c r="L117" s="401"/>
      <c r="M117" s="531"/>
      <c r="N117" s="393"/>
      <c r="O117" s="393"/>
      <c r="P117" s="393"/>
      <c r="Q117" s="393"/>
      <c r="R117" s="401"/>
      <c r="S117" s="392"/>
      <c r="T117" s="392"/>
    </row>
    <row r="118" spans="1:22" s="5" customFormat="1" ht="57" hidden="1" customHeight="1">
      <c r="A118" s="417" t="s">
        <v>106</v>
      </c>
      <c r="B118" s="414" t="s">
        <v>434</v>
      </c>
      <c r="C118" s="532" t="s">
        <v>120</v>
      </c>
      <c r="D118" s="432">
        <f>+E118+F118</f>
        <v>3.4321999999999999</v>
      </c>
      <c r="E118" s="461"/>
      <c r="F118" s="397">
        <v>3.4321999999999999</v>
      </c>
      <c r="G118" s="398" t="s">
        <v>25</v>
      </c>
      <c r="H118" s="519" t="s">
        <v>29</v>
      </c>
      <c r="I118" s="390" t="s">
        <v>54</v>
      </c>
      <c r="J118" s="477" t="s">
        <v>58</v>
      </c>
      <c r="K118" s="393" t="s">
        <v>513</v>
      </c>
      <c r="L118" s="401" t="s">
        <v>442</v>
      </c>
      <c r="M118" s="531" t="s">
        <v>55</v>
      </c>
      <c r="N118" s="393"/>
      <c r="O118" s="393"/>
      <c r="P118" s="393"/>
      <c r="Q118" s="393" t="s">
        <v>122</v>
      </c>
      <c r="R118" s="756"/>
      <c r="S118" s="392">
        <v>16</v>
      </c>
      <c r="T118" s="392"/>
      <c r="U118" s="5" t="s">
        <v>470</v>
      </c>
      <c r="V118" s="5" t="str">
        <f t="shared" si="6"/>
        <v>2016</v>
      </c>
    </row>
    <row r="119" spans="1:22" s="5" customFormat="1" ht="24" hidden="1" customHeight="1">
      <c r="A119" s="404" t="s">
        <v>63</v>
      </c>
      <c r="B119" s="716" t="s">
        <v>225</v>
      </c>
      <c r="C119" s="576"/>
      <c r="D119" s="606"/>
      <c r="E119" s="606"/>
      <c r="F119" s="606"/>
      <c r="G119" s="413"/>
      <c r="H119" s="413"/>
      <c r="I119" s="412"/>
      <c r="J119" s="574"/>
      <c r="K119" s="574"/>
      <c r="L119" s="411"/>
      <c r="M119" s="412"/>
      <c r="N119" s="413"/>
      <c r="O119" s="413"/>
      <c r="P119" s="413"/>
      <c r="Q119" s="413"/>
      <c r="R119" s="411"/>
      <c r="S119" s="392"/>
      <c r="T119" s="392"/>
    </row>
    <row r="120" spans="1:22" s="5" customFormat="1" ht="24" hidden="1" customHeight="1">
      <c r="A120" s="417" t="s">
        <v>106</v>
      </c>
      <c r="B120" s="414" t="s">
        <v>668</v>
      </c>
      <c r="C120" s="532" t="s">
        <v>226</v>
      </c>
      <c r="D120" s="432">
        <f>E120+F120</f>
        <v>0.2</v>
      </c>
      <c r="E120" s="461"/>
      <c r="F120" s="397">
        <v>0.2</v>
      </c>
      <c r="G120" s="398" t="s">
        <v>30</v>
      </c>
      <c r="H120" s="519" t="s">
        <v>26</v>
      </c>
      <c r="I120" s="390" t="s">
        <v>669</v>
      </c>
      <c r="J120" s="477" t="s">
        <v>58</v>
      </c>
      <c r="K120" s="393" t="s">
        <v>513</v>
      </c>
      <c r="L120" s="419" t="s">
        <v>670</v>
      </c>
      <c r="M120" s="531"/>
      <c r="N120" s="393"/>
      <c r="O120" s="393" t="s">
        <v>122</v>
      </c>
      <c r="P120" s="393"/>
      <c r="Q120" s="393"/>
      <c r="R120" s="401"/>
      <c r="S120" s="392">
        <v>20</v>
      </c>
      <c r="T120" s="392"/>
      <c r="U120" s="5" t="s">
        <v>470</v>
      </c>
      <c r="V120" s="5" t="str">
        <f t="shared" si="6"/>
        <v>2020</v>
      </c>
    </row>
    <row r="121" spans="1:22" s="5" customFormat="1" ht="24" hidden="1" customHeight="1">
      <c r="A121" s="404" t="s">
        <v>82</v>
      </c>
      <c r="B121" s="715" t="s">
        <v>64</v>
      </c>
      <c r="C121" s="576"/>
      <c r="D121" s="606"/>
      <c r="E121" s="606"/>
      <c r="F121" s="606"/>
      <c r="G121" s="413"/>
      <c r="H121" s="413"/>
      <c r="I121" s="412"/>
      <c r="J121" s="574"/>
      <c r="K121" s="574"/>
      <c r="L121" s="411"/>
      <c r="M121" s="412"/>
      <c r="N121" s="413"/>
      <c r="O121" s="413"/>
      <c r="P121" s="413"/>
      <c r="Q121" s="413"/>
      <c r="R121" s="411"/>
      <c r="S121" s="392"/>
      <c r="T121" s="392"/>
    </row>
    <row r="122" spans="1:22" s="5" customFormat="1" ht="24" hidden="1" customHeight="1">
      <c r="A122" s="385" t="s">
        <v>112</v>
      </c>
      <c r="B122" s="386" t="s">
        <v>493</v>
      </c>
      <c r="C122" s="538"/>
      <c r="D122" s="396"/>
      <c r="E122" s="396"/>
      <c r="F122" s="396"/>
      <c r="G122" s="393"/>
      <c r="H122" s="393"/>
      <c r="I122" s="392"/>
      <c r="J122" s="477"/>
      <c r="K122" s="477"/>
      <c r="L122" s="401"/>
      <c r="M122" s="392"/>
      <c r="N122" s="393"/>
      <c r="O122" s="393"/>
      <c r="P122" s="393"/>
      <c r="Q122" s="393"/>
      <c r="R122" s="401"/>
      <c r="S122" s="392"/>
      <c r="T122" s="392"/>
    </row>
    <row r="123" spans="1:22" s="5" customFormat="1" ht="33" customHeight="1">
      <c r="A123" s="417" t="s">
        <v>106</v>
      </c>
      <c r="B123" s="539" t="s">
        <v>400</v>
      </c>
      <c r="C123" s="393" t="s">
        <v>30</v>
      </c>
      <c r="D123" s="396">
        <f>E123+F123</f>
        <v>0.109</v>
      </c>
      <c r="E123" s="396"/>
      <c r="F123" s="396">
        <v>0.109</v>
      </c>
      <c r="G123" s="393" t="s">
        <v>120</v>
      </c>
      <c r="H123" s="393" t="s">
        <v>27</v>
      </c>
      <c r="I123" s="392" t="s">
        <v>131</v>
      </c>
      <c r="J123" s="477" t="s">
        <v>58</v>
      </c>
      <c r="K123" s="393" t="s">
        <v>513</v>
      </c>
      <c r="L123" s="540" t="s">
        <v>401</v>
      </c>
      <c r="M123" s="392" t="s">
        <v>132</v>
      </c>
      <c r="N123" s="393"/>
      <c r="O123" s="393"/>
      <c r="P123" s="393" t="s">
        <v>122</v>
      </c>
      <c r="Q123" s="393"/>
      <c r="R123" s="401"/>
      <c r="S123" s="392">
        <v>18</v>
      </c>
      <c r="T123" s="392"/>
      <c r="V123" s="5" t="str">
        <f t="shared" si="6"/>
        <v>2018</v>
      </c>
    </row>
    <row r="124" spans="1:22" s="5" customFormat="1" ht="33.950000000000003" hidden="1" customHeight="1">
      <c r="A124" s="385" t="s">
        <v>112</v>
      </c>
      <c r="B124" s="386" t="s">
        <v>109</v>
      </c>
      <c r="C124" s="541"/>
      <c r="D124" s="513"/>
      <c r="E124" s="513"/>
      <c r="F124" s="397"/>
      <c r="G124" s="398"/>
      <c r="H124" s="519"/>
      <c r="I124" s="390"/>
      <c r="J124" s="515"/>
      <c r="K124" s="515"/>
      <c r="L124" s="401"/>
      <c r="M124" s="402"/>
      <c r="N124" s="393"/>
      <c r="O124" s="393"/>
      <c r="P124" s="393"/>
      <c r="Q124" s="393"/>
      <c r="R124" s="401"/>
      <c r="S124" s="392"/>
      <c r="T124" s="392"/>
    </row>
    <row r="125" spans="1:22" s="5" customFormat="1" ht="69.95" hidden="1" customHeight="1">
      <c r="A125" s="417" t="s">
        <v>106</v>
      </c>
      <c r="B125" s="490" t="s">
        <v>435</v>
      </c>
      <c r="C125" s="516" t="s">
        <v>30</v>
      </c>
      <c r="D125" s="396">
        <f>+E125+F125</f>
        <v>4.0004</v>
      </c>
      <c r="E125" s="396"/>
      <c r="F125" s="397">
        <v>4.0004</v>
      </c>
      <c r="G125" s="398" t="s">
        <v>25</v>
      </c>
      <c r="H125" s="519" t="s">
        <v>29</v>
      </c>
      <c r="I125" s="390" t="s">
        <v>65</v>
      </c>
      <c r="J125" s="477" t="s">
        <v>47</v>
      </c>
      <c r="K125" s="393" t="s">
        <v>513</v>
      </c>
      <c r="L125" s="392" t="s">
        <v>520</v>
      </c>
      <c r="M125" s="531" t="s">
        <v>66</v>
      </c>
      <c r="N125" s="393"/>
      <c r="O125" s="393"/>
      <c r="P125" s="393"/>
      <c r="Q125" s="393" t="s">
        <v>122</v>
      </c>
      <c r="R125" s="756"/>
      <c r="S125" s="392">
        <v>16</v>
      </c>
      <c r="T125" s="392"/>
      <c r="U125" s="5" t="s">
        <v>470</v>
      </c>
      <c r="V125" s="5" t="str">
        <f t="shared" si="6"/>
        <v>2016</v>
      </c>
    </row>
    <row r="126" spans="1:22" s="5" customFormat="1" ht="69.95" hidden="1" customHeight="1">
      <c r="A126" s="417" t="s">
        <v>106</v>
      </c>
      <c r="B126" s="490" t="s">
        <v>67</v>
      </c>
      <c r="C126" s="516" t="s">
        <v>30</v>
      </c>
      <c r="D126" s="396">
        <f t="shared" ref="D126:D138" si="11">+E126+F126</f>
        <v>0.50039999999999996</v>
      </c>
      <c r="E126" s="396"/>
      <c r="F126" s="397">
        <v>0.50039999999999996</v>
      </c>
      <c r="G126" s="398" t="s">
        <v>25</v>
      </c>
      <c r="H126" s="519" t="s">
        <v>29</v>
      </c>
      <c r="I126" s="390" t="s">
        <v>65</v>
      </c>
      <c r="J126" s="477" t="s">
        <v>47</v>
      </c>
      <c r="K126" s="542" t="s">
        <v>531</v>
      </c>
      <c r="L126" s="392" t="s">
        <v>551</v>
      </c>
      <c r="M126" s="531" t="s">
        <v>66</v>
      </c>
      <c r="N126" s="393"/>
      <c r="O126" s="393"/>
      <c r="P126" s="393"/>
      <c r="Q126" s="393" t="s">
        <v>122</v>
      </c>
      <c r="R126" s="756"/>
      <c r="S126" s="392">
        <v>16</v>
      </c>
      <c r="T126" s="392"/>
      <c r="U126" s="5" t="s">
        <v>470</v>
      </c>
      <c r="V126" s="5" t="str">
        <f t="shared" si="6"/>
        <v>2016</v>
      </c>
    </row>
    <row r="127" spans="1:22" s="5" customFormat="1" ht="69.95" hidden="1" customHeight="1">
      <c r="A127" s="417" t="s">
        <v>106</v>
      </c>
      <c r="B127" s="490" t="s">
        <v>145</v>
      </c>
      <c r="C127" s="516" t="s">
        <v>30</v>
      </c>
      <c r="D127" s="396">
        <f t="shared" si="11"/>
        <v>0.20810000000000001</v>
      </c>
      <c r="E127" s="396"/>
      <c r="F127" s="396">
        <v>0.20810000000000001</v>
      </c>
      <c r="G127" s="398" t="s">
        <v>25</v>
      </c>
      <c r="H127" s="519" t="s">
        <v>29</v>
      </c>
      <c r="I127" s="390" t="s">
        <v>65</v>
      </c>
      <c r="J127" s="477" t="s">
        <v>68</v>
      </c>
      <c r="K127" s="542" t="s">
        <v>532</v>
      </c>
      <c r="L127" s="392" t="s">
        <v>551</v>
      </c>
      <c r="M127" s="531" t="s">
        <v>66</v>
      </c>
      <c r="N127" s="393"/>
      <c r="O127" s="393"/>
      <c r="P127" s="393"/>
      <c r="Q127" s="393" t="s">
        <v>122</v>
      </c>
      <c r="R127" s="756"/>
      <c r="S127" s="392">
        <v>16</v>
      </c>
      <c r="T127" s="392"/>
      <c r="U127" s="5" t="s">
        <v>470</v>
      </c>
      <c r="V127" s="5" t="str">
        <f t="shared" si="6"/>
        <v>2016</v>
      </c>
    </row>
    <row r="128" spans="1:22" s="5" customFormat="1" ht="69.95" hidden="1" customHeight="1">
      <c r="A128" s="417" t="s">
        <v>106</v>
      </c>
      <c r="B128" s="490" t="s">
        <v>69</v>
      </c>
      <c r="C128" s="516" t="s">
        <v>30</v>
      </c>
      <c r="D128" s="396">
        <f t="shared" si="11"/>
        <v>0.27350000000000002</v>
      </c>
      <c r="E128" s="396"/>
      <c r="F128" s="397">
        <v>0.27350000000000002</v>
      </c>
      <c r="G128" s="398" t="s">
        <v>25</v>
      </c>
      <c r="H128" s="519" t="s">
        <v>29</v>
      </c>
      <c r="I128" s="390" t="s">
        <v>70</v>
      </c>
      <c r="J128" s="477" t="s">
        <v>47</v>
      </c>
      <c r="K128" s="542" t="s">
        <v>533</v>
      </c>
      <c r="L128" s="392" t="s">
        <v>551</v>
      </c>
      <c r="M128" s="531" t="s">
        <v>66</v>
      </c>
      <c r="N128" s="393"/>
      <c r="O128" s="393"/>
      <c r="P128" s="393"/>
      <c r="Q128" s="393" t="s">
        <v>122</v>
      </c>
      <c r="R128" s="756"/>
      <c r="S128" s="392">
        <v>16</v>
      </c>
      <c r="T128" s="392"/>
      <c r="U128" s="5" t="s">
        <v>470</v>
      </c>
      <c r="V128" s="5" t="str">
        <f t="shared" si="6"/>
        <v>2016</v>
      </c>
    </row>
    <row r="129" spans="1:22" s="5" customFormat="1" ht="69.95" hidden="1" customHeight="1">
      <c r="A129" s="417" t="s">
        <v>106</v>
      </c>
      <c r="B129" s="490" t="s">
        <v>71</v>
      </c>
      <c r="C129" s="516" t="s">
        <v>30</v>
      </c>
      <c r="D129" s="396">
        <f t="shared" si="11"/>
        <v>0.35270000000000001</v>
      </c>
      <c r="E129" s="396"/>
      <c r="F129" s="397">
        <v>0.35270000000000001</v>
      </c>
      <c r="G129" s="398" t="s">
        <v>25</v>
      </c>
      <c r="H129" s="519" t="s">
        <v>29</v>
      </c>
      <c r="I129" s="390" t="s">
        <v>72</v>
      </c>
      <c r="J129" s="477" t="s">
        <v>47</v>
      </c>
      <c r="K129" s="542" t="s">
        <v>534</v>
      </c>
      <c r="L129" s="392" t="s">
        <v>551</v>
      </c>
      <c r="M129" s="531" t="s">
        <v>66</v>
      </c>
      <c r="N129" s="393"/>
      <c r="O129" s="393"/>
      <c r="P129" s="393"/>
      <c r="Q129" s="393" t="s">
        <v>122</v>
      </c>
      <c r="R129" s="756"/>
      <c r="S129" s="392">
        <v>16</v>
      </c>
      <c r="T129" s="392"/>
      <c r="U129" s="5" t="s">
        <v>470</v>
      </c>
      <c r="V129" s="5" t="str">
        <f t="shared" si="6"/>
        <v>2016</v>
      </c>
    </row>
    <row r="130" spans="1:22" s="5" customFormat="1" ht="69.95" hidden="1" customHeight="1">
      <c r="A130" s="417" t="s">
        <v>106</v>
      </c>
      <c r="B130" s="490" t="s">
        <v>73</v>
      </c>
      <c r="C130" s="516" t="s">
        <v>30</v>
      </c>
      <c r="D130" s="396">
        <f t="shared" si="11"/>
        <v>0.20810000000000001</v>
      </c>
      <c r="E130" s="396"/>
      <c r="F130" s="397">
        <v>0.20810000000000001</v>
      </c>
      <c r="G130" s="398" t="s">
        <v>25</v>
      </c>
      <c r="H130" s="519" t="s">
        <v>29</v>
      </c>
      <c r="I130" s="390" t="s">
        <v>65</v>
      </c>
      <c r="J130" s="477" t="s">
        <v>47</v>
      </c>
      <c r="K130" s="542" t="s">
        <v>535</v>
      </c>
      <c r="L130" s="392" t="s">
        <v>551</v>
      </c>
      <c r="M130" s="531" t="s">
        <v>66</v>
      </c>
      <c r="N130" s="393"/>
      <c r="O130" s="393"/>
      <c r="P130" s="393"/>
      <c r="Q130" s="393" t="s">
        <v>122</v>
      </c>
      <c r="R130" s="756"/>
      <c r="S130" s="392">
        <v>16</v>
      </c>
      <c r="T130" s="392"/>
      <c r="U130" s="5" t="s">
        <v>470</v>
      </c>
      <c r="V130" s="5" t="str">
        <f t="shared" si="6"/>
        <v>2016</v>
      </c>
    </row>
    <row r="131" spans="1:22" s="5" customFormat="1" ht="69.95" hidden="1" customHeight="1">
      <c r="A131" s="417" t="s">
        <v>106</v>
      </c>
      <c r="B131" s="490" t="s">
        <v>74</v>
      </c>
      <c r="C131" s="516" t="s">
        <v>30</v>
      </c>
      <c r="D131" s="396">
        <f t="shared" si="11"/>
        <v>0.20810000000000001</v>
      </c>
      <c r="E131" s="396"/>
      <c r="F131" s="397">
        <v>0.20810000000000001</v>
      </c>
      <c r="G131" s="398" t="s">
        <v>25</v>
      </c>
      <c r="H131" s="519" t="s">
        <v>29</v>
      </c>
      <c r="I131" s="390" t="s">
        <v>65</v>
      </c>
      <c r="J131" s="477" t="s">
        <v>47</v>
      </c>
      <c r="K131" s="542" t="s">
        <v>536</v>
      </c>
      <c r="L131" s="392" t="s">
        <v>551</v>
      </c>
      <c r="M131" s="531" t="s">
        <v>66</v>
      </c>
      <c r="N131" s="393"/>
      <c r="O131" s="393"/>
      <c r="P131" s="393"/>
      <c r="Q131" s="393" t="s">
        <v>122</v>
      </c>
      <c r="R131" s="756"/>
      <c r="S131" s="392">
        <v>16</v>
      </c>
      <c r="T131" s="392"/>
      <c r="U131" s="5" t="s">
        <v>470</v>
      </c>
      <c r="V131" s="5" t="str">
        <f t="shared" si="6"/>
        <v>2016</v>
      </c>
    </row>
    <row r="132" spans="1:22" s="5" customFormat="1" ht="69.95" hidden="1" customHeight="1">
      <c r="A132" s="417" t="s">
        <v>106</v>
      </c>
      <c r="B132" s="490" t="s">
        <v>75</v>
      </c>
      <c r="C132" s="516" t="s">
        <v>30</v>
      </c>
      <c r="D132" s="396">
        <f t="shared" si="11"/>
        <v>0.20810000000000001</v>
      </c>
      <c r="E132" s="396"/>
      <c r="F132" s="397">
        <v>0.20810000000000001</v>
      </c>
      <c r="G132" s="398" t="s">
        <v>25</v>
      </c>
      <c r="H132" s="519" t="s">
        <v>29</v>
      </c>
      <c r="I132" s="390" t="s">
        <v>65</v>
      </c>
      <c r="J132" s="477" t="s">
        <v>47</v>
      </c>
      <c r="K132" s="542" t="s">
        <v>537</v>
      </c>
      <c r="L132" s="392" t="s">
        <v>551</v>
      </c>
      <c r="M132" s="531" t="s">
        <v>66</v>
      </c>
      <c r="N132" s="393"/>
      <c r="O132" s="393"/>
      <c r="P132" s="393"/>
      <c r="Q132" s="393" t="s">
        <v>122</v>
      </c>
      <c r="R132" s="756"/>
      <c r="S132" s="392">
        <v>16</v>
      </c>
      <c r="T132" s="392"/>
      <c r="U132" s="5" t="s">
        <v>470</v>
      </c>
      <c r="V132" s="5" t="str">
        <f t="shared" si="6"/>
        <v>2016</v>
      </c>
    </row>
    <row r="133" spans="1:22" s="5" customFormat="1" ht="69.95" hidden="1" customHeight="1">
      <c r="A133" s="417" t="s">
        <v>106</v>
      </c>
      <c r="B133" s="490" t="s">
        <v>76</v>
      </c>
      <c r="C133" s="516" t="s">
        <v>30</v>
      </c>
      <c r="D133" s="396">
        <f t="shared" si="11"/>
        <v>0.20810000000000001</v>
      </c>
      <c r="E133" s="396"/>
      <c r="F133" s="397">
        <v>0.20810000000000001</v>
      </c>
      <c r="G133" s="398" t="s">
        <v>25</v>
      </c>
      <c r="H133" s="519" t="s">
        <v>29</v>
      </c>
      <c r="I133" s="390" t="s">
        <v>65</v>
      </c>
      <c r="J133" s="477" t="s">
        <v>47</v>
      </c>
      <c r="K133" s="393" t="s">
        <v>513</v>
      </c>
      <c r="L133" s="392" t="s">
        <v>551</v>
      </c>
      <c r="M133" s="531" t="s">
        <v>66</v>
      </c>
      <c r="N133" s="393"/>
      <c r="O133" s="393"/>
      <c r="P133" s="393"/>
      <c r="Q133" s="393" t="s">
        <v>122</v>
      </c>
      <c r="R133" s="756"/>
      <c r="S133" s="392">
        <v>16</v>
      </c>
      <c r="T133" s="392"/>
      <c r="U133" s="5" t="s">
        <v>470</v>
      </c>
      <c r="V133" s="5" t="str">
        <f t="shared" si="6"/>
        <v>2016</v>
      </c>
    </row>
    <row r="134" spans="1:22" s="5" customFormat="1" ht="69.95" hidden="1" customHeight="1">
      <c r="A134" s="417" t="s">
        <v>106</v>
      </c>
      <c r="B134" s="490" t="s">
        <v>77</v>
      </c>
      <c r="C134" s="516" t="s">
        <v>30</v>
      </c>
      <c r="D134" s="396">
        <f t="shared" si="11"/>
        <v>0.20810000000000001</v>
      </c>
      <c r="E134" s="396"/>
      <c r="F134" s="397">
        <v>0.20810000000000001</v>
      </c>
      <c r="G134" s="398" t="s">
        <v>25</v>
      </c>
      <c r="H134" s="519" t="s">
        <v>29</v>
      </c>
      <c r="I134" s="390" t="s">
        <v>65</v>
      </c>
      <c r="J134" s="477" t="s">
        <v>47</v>
      </c>
      <c r="K134" s="542" t="s">
        <v>538</v>
      </c>
      <c r="L134" s="392" t="s">
        <v>551</v>
      </c>
      <c r="M134" s="531" t="s">
        <v>66</v>
      </c>
      <c r="N134" s="393"/>
      <c r="O134" s="393"/>
      <c r="P134" s="393"/>
      <c r="Q134" s="393" t="s">
        <v>122</v>
      </c>
      <c r="R134" s="756"/>
      <c r="S134" s="392">
        <v>16</v>
      </c>
      <c r="T134" s="392"/>
      <c r="U134" s="5" t="s">
        <v>470</v>
      </c>
      <c r="V134" s="5" t="str">
        <f t="shared" si="6"/>
        <v>2016</v>
      </c>
    </row>
    <row r="135" spans="1:22" s="5" customFormat="1" ht="69.95" hidden="1" customHeight="1">
      <c r="A135" s="417" t="s">
        <v>106</v>
      </c>
      <c r="B135" s="490" t="s">
        <v>78</v>
      </c>
      <c r="C135" s="516" t="s">
        <v>30</v>
      </c>
      <c r="D135" s="396">
        <f t="shared" si="11"/>
        <v>0.20810000000000001</v>
      </c>
      <c r="E135" s="396"/>
      <c r="F135" s="397">
        <v>0.20810000000000001</v>
      </c>
      <c r="G135" s="398" t="s">
        <v>25</v>
      </c>
      <c r="H135" s="519" t="s">
        <v>29</v>
      </c>
      <c r="I135" s="390" t="s">
        <v>65</v>
      </c>
      <c r="J135" s="477" t="s">
        <v>47</v>
      </c>
      <c r="K135" s="542" t="s">
        <v>539</v>
      </c>
      <c r="L135" s="392" t="s">
        <v>551</v>
      </c>
      <c r="M135" s="531" t="s">
        <v>66</v>
      </c>
      <c r="N135" s="393"/>
      <c r="O135" s="393"/>
      <c r="P135" s="393"/>
      <c r="Q135" s="393" t="s">
        <v>122</v>
      </c>
      <c r="R135" s="756"/>
      <c r="S135" s="392">
        <v>16</v>
      </c>
      <c r="T135" s="392"/>
      <c r="U135" s="5" t="s">
        <v>470</v>
      </c>
      <c r="V135" s="5" t="str">
        <f t="shared" si="6"/>
        <v>2016</v>
      </c>
    </row>
    <row r="136" spans="1:22" s="5" customFormat="1" ht="69.95" hidden="1" customHeight="1">
      <c r="A136" s="417" t="s">
        <v>106</v>
      </c>
      <c r="B136" s="490" t="s">
        <v>79</v>
      </c>
      <c r="C136" s="516" t="s">
        <v>30</v>
      </c>
      <c r="D136" s="396">
        <f t="shared" si="11"/>
        <v>0.41620000000000001</v>
      </c>
      <c r="E136" s="396"/>
      <c r="F136" s="397">
        <v>0.41620000000000001</v>
      </c>
      <c r="G136" s="398" t="s">
        <v>25</v>
      </c>
      <c r="H136" s="519" t="s">
        <v>29</v>
      </c>
      <c r="I136" s="390" t="s">
        <v>65</v>
      </c>
      <c r="J136" s="477" t="s">
        <v>47</v>
      </c>
      <c r="K136" s="393" t="s">
        <v>513</v>
      </c>
      <c r="L136" s="392" t="s">
        <v>551</v>
      </c>
      <c r="M136" s="531" t="s">
        <v>66</v>
      </c>
      <c r="N136" s="393"/>
      <c r="O136" s="393"/>
      <c r="P136" s="393"/>
      <c r="Q136" s="393" t="s">
        <v>122</v>
      </c>
      <c r="R136" s="756"/>
      <c r="S136" s="392">
        <v>16</v>
      </c>
      <c r="T136" s="392"/>
      <c r="U136" s="5" t="s">
        <v>470</v>
      </c>
      <c r="V136" s="5" t="str">
        <f t="shared" si="6"/>
        <v>2016</v>
      </c>
    </row>
    <row r="137" spans="1:22" s="5" customFormat="1" ht="69.95" hidden="1" customHeight="1">
      <c r="A137" s="417" t="s">
        <v>106</v>
      </c>
      <c r="B137" s="490" t="s">
        <v>80</v>
      </c>
      <c r="C137" s="516" t="s">
        <v>30</v>
      </c>
      <c r="D137" s="396">
        <f t="shared" si="11"/>
        <v>0.2172</v>
      </c>
      <c r="E137" s="396"/>
      <c r="F137" s="397">
        <v>0.2172</v>
      </c>
      <c r="G137" s="398" t="s">
        <v>25</v>
      </c>
      <c r="H137" s="519" t="s">
        <v>29</v>
      </c>
      <c r="I137" s="390" t="s">
        <v>65</v>
      </c>
      <c r="J137" s="477" t="s">
        <v>47</v>
      </c>
      <c r="K137" s="393" t="s">
        <v>513</v>
      </c>
      <c r="L137" s="392" t="s">
        <v>551</v>
      </c>
      <c r="M137" s="531" t="s">
        <v>66</v>
      </c>
      <c r="N137" s="393"/>
      <c r="O137" s="393"/>
      <c r="P137" s="393"/>
      <c r="Q137" s="393" t="s">
        <v>122</v>
      </c>
      <c r="R137" s="756"/>
      <c r="S137" s="392">
        <v>16</v>
      </c>
      <c r="T137" s="392"/>
      <c r="U137" s="5" t="s">
        <v>470</v>
      </c>
      <c r="V137" s="5" t="str">
        <f t="shared" si="6"/>
        <v>2016</v>
      </c>
    </row>
    <row r="138" spans="1:22" s="5" customFormat="1" ht="69.95" hidden="1" customHeight="1">
      <c r="A138" s="417" t="s">
        <v>106</v>
      </c>
      <c r="B138" s="490" t="s">
        <v>81</v>
      </c>
      <c r="C138" s="516" t="s">
        <v>30</v>
      </c>
      <c r="D138" s="396">
        <f t="shared" si="11"/>
        <v>0.60929999999999995</v>
      </c>
      <c r="E138" s="396"/>
      <c r="F138" s="397">
        <v>0.60929999999999995</v>
      </c>
      <c r="G138" s="398" t="s">
        <v>25</v>
      </c>
      <c r="H138" s="519" t="s">
        <v>29</v>
      </c>
      <c r="I138" s="390" t="s">
        <v>54</v>
      </c>
      <c r="J138" s="477" t="s">
        <v>47</v>
      </c>
      <c r="K138" s="393" t="s">
        <v>513</v>
      </c>
      <c r="L138" s="392" t="s">
        <v>551</v>
      </c>
      <c r="M138" s="531" t="s">
        <v>55</v>
      </c>
      <c r="N138" s="393"/>
      <c r="O138" s="393"/>
      <c r="P138" s="393"/>
      <c r="Q138" s="393" t="s">
        <v>122</v>
      </c>
      <c r="R138" s="756"/>
      <c r="S138" s="392">
        <v>16</v>
      </c>
      <c r="T138" s="392"/>
      <c r="U138" s="5" t="s">
        <v>470</v>
      </c>
      <c r="V138" s="5" t="str">
        <f t="shared" ref="V138:V201" si="12">CONCATENATE("20",S138)</f>
        <v>2016</v>
      </c>
    </row>
    <row r="139" spans="1:22" s="5" customFormat="1" ht="27.75" hidden="1" customHeight="1">
      <c r="A139" s="404" t="s">
        <v>90</v>
      </c>
      <c r="B139" s="715" t="s">
        <v>83</v>
      </c>
      <c r="C139" s="576"/>
      <c r="D139" s="606"/>
      <c r="E139" s="606"/>
      <c r="F139" s="606"/>
      <c r="G139" s="413"/>
      <c r="H139" s="413"/>
      <c r="I139" s="412"/>
      <c r="J139" s="574"/>
      <c r="K139" s="574"/>
      <c r="L139" s="411"/>
      <c r="M139" s="412"/>
      <c r="N139" s="413"/>
      <c r="O139" s="413"/>
      <c r="P139" s="413"/>
      <c r="Q139" s="413"/>
      <c r="R139" s="411"/>
      <c r="S139" s="392"/>
      <c r="T139" s="392"/>
    </row>
    <row r="140" spans="1:22" s="5" customFormat="1" ht="35.25" hidden="1" customHeight="1">
      <c r="A140" s="385" t="s">
        <v>112</v>
      </c>
      <c r="B140" s="386" t="s">
        <v>111</v>
      </c>
      <c r="C140" s="538"/>
      <c r="D140" s="396"/>
      <c r="E140" s="396"/>
      <c r="F140" s="396"/>
      <c r="G140" s="393"/>
      <c r="H140" s="393"/>
      <c r="I140" s="392"/>
      <c r="J140" s="477"/>
      <c r="K140" s="477"/>
      <c r="L140" s="401"/>
      <c r="M140" s="392"/>
      <c r="N140" s="393"/>
      <c r="O140" s="393"/>
      <c r="P140" s="393"/>
      <c r="Q140" s="393"/>
      <c r="R140" s="401"/>
      <c r="S140" s="392"/>
      <c r="T140" s="392"/>
    </row>
    <row r="141" spans="1:22" s="5" customFormat="1" ht="45" hidden="1" customHeight="1">
      <c r="A141" s="417" t="s">
        <v>106</v>
      </c>
      <c r="B141" s="551" t="s">
        <v>87</v>
      </c>
      <c r="C141" s="393" t="s">
        <v>116</v>
      </c>
      <c r="D141" s="396">
        <v>0.3</v>
      </c>
      <c r="E141" s="396"/>
      <c r="F141" s="397">
        <v>0.3</v>
      </c>
      <c r="G141" s="398" t="s">
        <v>25</v>
      </c>
      <c r="H141" s="416" t="s">
        <v>29</v>
      </c>
      <c r="I141" s="399" t="s">
        <v>88</v>
      </c>
      <c r="J141" s="477"/>
      <c r="K141" s="393" t="s">
        <v>513</v>
      </c>
      <c r="L141" s="401" t="s">
        <v>398</v>
      </c>
      <c r="M141" s="392" t="s">
        <v>59</v>
      </c>
      <c r="N141" s="393"/>
      <c r="O141" s="393"/>
      <c r="P141" s="393"/>
      <c r="Q141" s="393" t="s">
        <v>122</v>
      </c>
      <c r="R141" s="756"/>
      <c r="S141" s="392">
        <v>17</v>
      </c>
      <c r="T141" s="392"/>
      <c r="V141" s="5" t="str">
        <f t="shared" si="12"/>
        <v>2017</v>
      </c>
    </row>
    <row r="142" spans="1:22" s="5" customFormat="1" ht="52.5" hidden="1" customHeight="1">
      <c r="A142" s="417" t="s">
        <v>106</v>
      </c>
      <c r="B142" s="551" t="s">
        <v>84</v>
      </c>
      <c r="C142" s="393" t="s">
        <v>116</v>
      </c>
      <c r="D142" s="396">
        <f>+E142+F142</f>
        <v>5.1999999999999998E-2</v>
      </c>
      <c r="E142" s="396"/>
      <c r="F142" s="397">
        <v>5.1999999999999998E-2</v>
      </c>
      <c r="G142" s="398" t="s">
        <v>25</v>
      </c>
      <c r="H142" s="416" t="s">
        <v>29</v>
      </c>
      <c r="I142" s="399" t="s">
        <v>85</v>
      </c>
      <c r="J142" s="477"/>
      <c r="K142" s="393" t="s">
        <v>513</v>
      </c>
      <c r="L142" s="401" t="s">
        <v>451</v>
      </c>
      <c r="M142" s="392" t="s">
        <v>86</v>
      </c>
      <c r="N142" s="393"/>
      <c r="O142" s="393"/>
      <c r="P142" s="393"/>
      <c r="Q142" s="393" t="s">
        <v>122</v>
      </c>
      <c r="R142" s="756"/>
      <c r="S142" s="392">
        <v>17</v>
      </c>
      <c r="T142" s="392"/>
      <c r="V142" s="5" t="str">
        <f t="shared" si="12"/>
        <v>2017</v>
      </c>
    </row>
    <row r="143" spans="1:22" s="5" customFormat="1" ht="45.75" hidden="1" customHeight="1">
      <c r="A143" s="404" t="s">
        <v>552</v>
      </c>
      <c r="B143" s="711" t="s">
        <v>91</v>
      </c>
      <c r="C143" s="576"/>
      <c r="D143" s="606"/>
      <c r="E143" s="606"/>
      <c r="F143" s="628"/>
      <c r="G143" s="712"/>
      <c r="H143" s="713"/>
      <c r="I143" s="714"/>
      <c r="J143" s="574"/>
      <c r="K143" s="574"/>
      <c r="L143" s="411"/>
      <c r="M143" s="412"/>
      <c r="N143" s="413"/>
      <c r="O143" s="413"/>
      <c r="P143" s="413"/>
      <c r="Q143" s="413"/>
      <c r="R143" s="411"/>
      <c r="S143" s="392"/>
      <c r="T143" s="392"/>
    </row>
    <row r="144" spans="1:22" s="5" customFormat="1" ht="24" hidden="1" customHeight="1">
      <c r="A144" s="385" t="s">
        <v>112</v>
      </c>
      <c r="B144" s="386" t="s">
        <v>493</v>
      </c>
      <c r="C144" s="393"/>
      <c r="D144" s="432"/>
      <c r="E144" s="396"/>
      <c r="F144" s="397"/>
      <c r="G144" s="398"/>
      <c r="H144" s="416"/>
      <c r="I144" s="418"/>
      <c r="J144" s="477"/>
      <c r="K144" s="477"/>
      <c r="L144" s="401"/>
      <c r="M144" s="392"/>
      <c r="N144" s="393"/>
      <c r="O144" s="393"/>
      <c r="P144" s="393"/>
      <c r="Q144" s="393"/>
      <c r="R144" s="401"/>
      <c r="S144" s="392"/>
      <c r="T144" s="392">
        <v>161</v>
      </c>
    </row>
    <row r="145" spans="1:22" s="5" customFormat="1" ht="24" hidden="1" customHeight="1">
      <c r="A145" s="417" t="s">
        <v>106</v>
      </c>
      <c r="B145" s="490" t="s">
        <v>428</v>
      </c>
      <c r="C145" s="393" t="s">
        <v>93</v>
      </c>
      <c r="D145" s="432">
        <f>F145+E145</f>
        <v>3</v>
      </c>
      <c r="E145" s="396"/>
      <c r="F145" s="397">
        <v>3</v>
      </c>
      <c r="G145" s="398" t="s">
        <v>25</v>
      </c>
      <c r="H145" s="416" t="s">
        <v>26</v>
      </c>
      <c r="I145" s="418" t="s">
        <v>541</v>
      </c>
      <c r="J145" s="477" t="s">
        <v>58</v>
      </c>
      <c r="K145" s="393" t="s">
        <v>513</v>
      </c>
      <c r="L145" s="392" t="s">
        <v>523</v>
      </c>
      <c r="M145" s="392"/>
      <c r="N145" s="393" t="s">
        <v>122</v>
      </c>
      <c r="O145" s="393"/>
      <c r="P145" s="393"/>
      <c r="Q145" s="393"/>
      <c r="R145" s="401" t="s">
        <v>828</v>
      </c>
      <c r="S145" s="392">
        <v>18</v>
      </c>
      <c r="T145" s="392"/>
      <c r="V145" s="5" t="str">
        <f t="shared" si="12"/>
        <v>2018</v>
      </c>
    </row>
    <row r="146" spans="1:22" s="5" customFormat="1" ht="24" hidden="1" customHeight="1">
      <c r="A146" s="385" t="s">
        <v>112</v>
      </c>
      <c r="B146" s="386" t="s">
        <v>111</v>
      </c>
      <c r="C146" s="393"/>
      <c r="D146" s="396"/>
      <c r="E146" s="396"/>
      <c r="F146" s="396"/>
      <c r="G146" s="401"/>
      <c r="H146" s="393"/>
      <c r="I146" s="392"/>
      <c r="J146" s="393"/>
      <c r="K146" s="393"/>
      <c r="L146" s="401"/>
      <c r="M146" s="392"/>
      <c r="N146" s="393"/>
      <c r="O146" s="393"/>
      <c r="P146" s="393"/>
      <c r="Q146" s="393"/>
      <c r="R146" s="401"/>
      <c r="S146" s="392"/>
      <c r="T146" s="392"/>
    </row>
    <row r="147" spans="1:22" s="5" customFormat="1" ht="51" hidden="1" customHeight="1">
      <c r="A147" s="417" t="s">
        <v>106</v>
      </c>
      <c r="B147" s="490" t="s">
        <v>92</v>
      </c>
      <c r="C147" s="393" t="s">
        <v>93</v>
      </c>
      <c r="D147" s="432">
        <v>1.5</v>
      </c>
      <c r="E147" s="396"/>
      <c r="F147" s="397">
        <v>1.5</v>
      </c>
      <c r="G147" s="398" t="s">
        <v>25</v>
      </c>
      <c r="H147" s="416" t="s">
        <v>45</v>
      </c>
      <c r="I147" s="418" t="s">
        <v>415</v>
      </c>
      <c r="J147" s="477"/>
      <c r="K147" s="389"/>
      <c r="L147" s="401" t="s">
        <v>398</v>
      </c>
      <c r="M147" s="392" t="s">
        <v>94</v>
      </c>
      <c r="N147" s="393"/>
      <c r="O147" s="393"/>
      <c r="P147" s="393"/>
      <c r="Q147" s="393" t="s">
        <v>122</v>
      </c>
      <c r="R147" s="401" t="s">
        <v>1126</v>
      </c>
      <c r="S147" s="392">
        <v>17</v>
      </c>
      <c r="T147" s="392"/>
      <c r="U147" s="5" t="s">
        <v>470</v>
      </c>
      <c r="V147" s="5" t="str">
        <f t="shared" si="12"/>
        <v>2017</v>
      </c>
    </row>
    <row r="148" spans="1:22" s="5" customFormat="1" ht="24" hidden="1" customHeight="1">
      <c r="A148" s="404" t="s">
        <v>646</v>
      </c>
      <c r="B148" s="575" t="s">
        <v>416</v>
      </c>
      <c r="C148" s="576"/>
      <c r="D148" s="577"/>
      <c r="E148" s="578"/>
      <c r="F148" s="579"/>
      <c r="G148" s="580"/>
      <c r="H148" s="581"/>
      <c r="I148" s="582"/>
      <c r="J148" s="583"/>
      <c r="K148" s="710"/>
      <c r="L148" s="584"/>
      <c r="M148" s="585"/>
      <c r="N148" s="413"/>
      <c r="O148" s="413"/>
      <c r="P148" s="413"/>
      <c r="Q148" s="413"/>
      <c r="R148" s="411"/>
      <c r="S148" s="392"/>
      <c r="T148" s="392"/>
    </row>
    <row r="149" spans="1:22" s="5" customFormat="1" ht="24" hidden="1" customHeight="1">
      <c r="A149" s="385" t="s">
        <v>112</v>
      </c>
      <c r="B149" s="386" t="s">
        <v>563</v>
      </c>
      <c r="C149" s="538"/>
      <c r="D149" s="562"/>
      <c r="E149" s="563"/>
      <c r="F149" s="564"/>
      <c r="G149" s="565"/>
      <c r="H149" s="566"/>
      <c r="I149" s="567"/>
      <c r="J149" s="568"/>
      <c r="K149" s="569"/>
      <c r="L149" s="391"/>
      <c r="M149" s="570"/>
      <c r="N149" s="393"/>
      <c r="O149" s="393"/>
      <c r="P149" s="393"/>
      <c r="Q149" s="393"/>
      <c r="R149" s="401"/>
      <c r="S149" s="392"/>
      <c r="T149" s="392"/>
    </row>
    <row r="150" spans="1:22" s="5" customFormat="1" ht="24" customHeight="1">
      <c r="A150" s="417" t="s">
        <v>106</v>
      </c>
      <c r="B150" s="571" t="s">
        <v>542</v>
      </c>
      <c r="C150" s="415" t="s">
        <v>129</v>
      </c>
      <c r="D150" s="403">
        <f>E150+F150</f>
        <v>5</v>
      </c>
      <c r="E150" s="403"/>
      <c r="F150" s="403">
        <v>5</v>
      </c>
      <c r="G150" s="389" t="s">
        <v>25</v>
      </c>
      <c r="H150" s="389" t="s">
        <v>26</v>
      </c>
      <c r="I150" s="390" t="s">
        <v>544</v>
      </c>
      <c r="J150" s="400" t="s">
        <v>51</v>
      </c>
      <c r="K150" s="572" t="s">
        <v>543</v>
      </c>
      <c r="L150" s="401" t="s">
        <v>545</v>
      </c>
      <c r="M150" s="401"/>
      <c r="N150" s="393"/>
      <c r="O150" s="393"/>
      <c r="P150" s="393" t="s">
        <v>122</v>
      </c>
      <c r="Q150" s="393"/>
      <c r="R150" s="401"/>
      <c r="S150" s="392">
        <v>19</v>
      </c>
      <c r="T150" s="392"/>
      <c r="V150" s="5" t="str">
        <f t="shared" si="12"/>
        <v>2019</v>
      </c>
    </row>
    <row r="151" spans="1:22" s="5" customFormat="1" ht="84" hidden="1" customHeight="1">
      <c r="A151" s="404" t="s">
        <v>95</v>
      </c>
      <c r="B151" s="405" t="s">
        <v>96</v>
      </c>
      <c r="C151" s="406"/>
      <c r="D151" s="573"/>
      <c r="E151" s="407"/>
      <c r="F151" s="407"/>
      <c r="G151" s="408"/>
      <c r="H151" s="408"/>
      <c r="I151" s="409"/>
      <c r="J151" s="574"/>
      <c r="K151" s="574"/>
      <c r="L151" s="411"/>
      <c r="M151" s="412"/>
      <c r="N151" s="413"/>
      <c r="O151" s="413"/>
      <c r="P151" s="413"/>
      <c r="Q151" s="413"/>
      <c r="R151" s="411"/>
      <c r="S151" s="392"/>
      <c r="T151" s="392"/>
    </row>
    <row r="152" spans="1:22" s="5" customFormat="1" ht="18" hidden="1" customHeight="1">
      <c r="A152" s="404" t="s">
        <v>99</v>
      </c>
      <c r="B152" s="575" t="s">
        <v>432</v>
      </c>
      <c r="C152" s="576"/>
      <c r="D152" s="577"/>
      <c r="E152" s="578"/>
      <c r="F152" s="579"/>
      <c r="G152" s="580"/>
      <c r="H152" s="581"/>
      <c r="I152" s="582"/>
      <c r="J152" s="583"/>
      <c r="K152" s="583"/>
      <c r="L152" s="584"/>
      <c r="M152" s="585"/>
      <c r="N152" s="413"/>
      <c r="O152" s="413"/>
      <c r="P152" s="413"/>
      <c r="Q152" s="413"/>
      <c r="R152" s="411"/>
      <c r="S152" s="392"/>
      <c r="T152" s="392"/>
    </row>
    <row r="153" spans="1:22" s="5" customFormat="1" ht="18" hidden="1" customHeight="1">
      <c r="A153" s="385" t="s">
        <v>112</v>
      </c>
      <c r="B153" s="386" t="s">
        <v>493</v>
      </c>
      <c r="C153" s="538"/>
      <c r="D153" s="562"/>
      <c r="E153" s="563"/>
      <c r="F153" s="564"/>
      <c r="G153" s="565"/>
      <c r="H153" s="566"/>
      <c r="I153" s="567"/>
      <c r="J153" s="568"/>
      <c r="K153" s="568"/>
      <c r="L153" s="391"/>
      <c r="M153" s="570"/>
      <c r="N153" s="393"/>
      <c r="O153" s="393"/>
      <c r="P153" s="393"/>
      <c r="Q153" s="393"/>
      <c r="R153" s="401"/>
      <c r="S153" s="392"/>
      <c r="T153" s="392"/>
    </row>
    <row r="154" spans="1:22" s="5" customFormat="1" ht="45" hidden="1" customHeight="1">
      <c r="A154" s="417" t="s">
        <v>106</v>
      </c>
      <c r="B154" s="490" t="s">
        <v>469</v>
      </c>
      <c r="C154" s="393" t="s">
        <v>255</v>
      </c>
      <c r="D154" s="432">
        <f>E154+F154</f>
        <v>15</v>
      </c>
      <c r="E154" s="396"/>
      <c r="F154" s="397">
        <v>15</v>
      </c>
      <c r="G154" s="398" t="s">
        <v>25</v>
      </c>
      <c r="H154" s="416"/>
      <c r="I154" s="418"/>
      <c r="J154" s="477"/>
      <c r="K154" s="477"/>
      <c r="L154" s="401"/>
      <c r="M154" s="392"/>
      <c r="N154" s="393"/>
      <c r="O154" s="393"/>
      <c r="P154" s="393" t="s">
        <v>122</v>
      </c>
      <c r="Q154" s="393"/>
      <c r="R154" s="401"/>
      <c r="S154" s="392"/>
      <c r="T154" s="392"/>
    </row>
    <row r="155" spans="1:22" s="5" customFormat="1" ht="18" hidden="1" customHeight="1">
      <c r="A155" s="420"/>
      <c r="B155" s="520"/>
      <c r="C155" s="586" t="s">
        <v>255</v>
      </c>
      <c r="D155" s="435"/>
      <c r="E155" s="521"/>
      <c r="F155" s="522">
        <v>10</v>
      </c>
      <c r="G155" s="587" t="s">
        <v>25</v>
      </c>
      <c r="H155" s="437" t="s">
        <v>29</v>
      </c>
      <c r="I155" s="421"/>
      <c r="J155" s="588"/>
      <c r="K155" s="588"/>
      <c r="L155" s="439"/>
      <c r="M155" s="428"/>
      <c r="N155" s="393"/>
      <c r="O155" s="393"/>
      <c r="P155" s="393"/>
      <c r="Q155" s="393"/>
      <c r="R155" s="401"/>
      <c r="S155" s="392"/>
      <c r="T155" s="392"/>
    </row>
    <row r="156" spans="1:22" s="5" customFormat="1" ht="18" hidden="1" customHeight="1">
      <c r="A156" s="420"/>
      <c r="B156" s="520"/>
      <c r="C156" s="586" t="s">
        <v>255</v>
      </c>
      <c r="D156" s="435"/>
      <c r="E156" s="521"/>
      <c r="F156" s="522">
        <v>5</v>
      </c>
      <c r="G156" s="587" t="s">
        <v>25</v>
      </c>
      <c r="H156" s="437" t="s">
        <v>26</v>
      </c>
      <c r="I156" s="421"/>
      <c r="J156" s="588"/>
      <c r="K156" s="588"/>
      <c r="L156" s="439"/>
      <c r="M156" s="428"/>
      <c r="N156" s="393"/>
      <c r="O156" s="393"/>
      <c r="P156" s="393"/>
      <c r="Q156" s="393"/>
      <c r="R156" s="401"/>
      <c r="S156" s="392"/>
      <c r="T156" s="392"/>
    </row>
    <row r="157" spans="1:22" s="5" customFormat="1" ht="21.95" hidden="1" customHeight="1">
      <c r="A157" s="404" t="s">
        <v>102</v>
      </c>
      <c r="B157" s="405" t="s">
        <v>97</v>
      </c>
      <c r="C157" s="406"/>
      <c r="D157" s="573"/>
      <c r="E157" s="407"/>
      <c r="F157" s="407"/>
      <c r="G157" s="408"/>
      <c r="H157" s="408"/>
      <c r="I157" s="409"/>
      <c r="J157" s="574"/>
      <c r="K157" s="574"/>
      <c r="L157" s="411"/>
      <c r="M157" s="412"/>
      <c r="N157" s="413"/>
      <c r="O157" s="413"/>
      <c r="P157" s="413"/>
      <c r="Q157" s="413"/>
      <c r="R157" s="411"/>
      <c r="S157" s="392"/>
      <c r="T157" s="392"/>
    </row>
    <row r="158" spans="1:22" s="5" customFormat="1" ht="21.95" hidden="1" customHeight="1">
      <c r="A158" s="385" t="s">
        <v>112</v>
      </c>
      <c r="B158" s="386" t="s">
        <v>564</v>
      </c>
      <c r="C158" s="387"/>
      <c r="D158" s="432"/>
      <c r="E158" s="403"/>
      <c r="F158" s="403"/>
      <c r="G158" s="389"/>
      <c r="H158" s="389"/>
      <c r="I158" s="390"/>
      <c r="J158" s="477"/>
      <c r="K158" s="477"/>
      <c r="L158" s="401"/>
      <c r="M158" s="392"/>
      <c r="N158" s="393"/>
      <c r="O158" s="393"/>
      <c r="P158" s="393"/>
      <c r="Q158" s="393"/>
      <c r="R158" s="401"/>
      <c r="S158" s="392"/>
      <c r="T158" s="392"/>
    </row>
    <row r="159" spans="1:22" s="5" customFormat="1" ht="36" hidden="1" customHeight="1">
      <c r="A159" s="417" t="s">
        <v>106</v>
      </c>
      <c r="B159" s="451" t="s">
        <v>508</v>
      </c>
      <c r="C159" s="415"/>
      <c r="D159" s="432">
        <v>32</v>
      </c>
      <c r="E159" s="432"/>
      <c r="F159" s="432">
        <v>32</v>
      </c>
      <c r="G159" s="389"/>
      <c r="H159" s="389" t="s">
        <v>830</v>
      </c>
      <c r="I159" s="390"/>
      <c r="J159" s="477"/>
      <c r="K159" s="477"/>
      <c r="L159" s="401"/>
      <c r="M159" s="392"/>
      <c r="N159" s="698" t="e">
        <f>#REF!</f>
        <v>#REF!</v>
      </c>
      <c r="O159" s="393"/>
      <c r="P159" s="393"/>
      <c r="Q159" s="393"/>
      <c r="R159" s="401"/>
      <c r="S159" s="392"/>
      <c r="T159" s="392"/>
    </row>
    <row r="160" spans="1:22" s="5" customFormat="1" ht="21.95" hidden="1" customHeight="1">
      <c r="A160" s="404" t="s">
        <v>104</v>
      </c>
      <c r="B160" s="589" t="s">
        <v>100</v>
      </c>
      <c r="C160" s="406"/>
      <c r="D160" s="573"/>
      <c r="E160" s="407"/>
      <c r="F160" s="407"/>
      <c r="G160" s="408"/>
      <c r="H160" s="408"/>
      <c r="I160" s="409"/>
      <c r="J160" s="574"/>
      <c r="K160" s="574"/>
      <c r="L160" s="412"/>
      <c r="M160" s="412"/>
      <c r="N160" s="413"/>
      <c r="O160" s="413"/>
      <c r="P160" s="413"/>
      <c r="Q160" s="413"/>
      <c r="R160" s="411"/>
      <c r="S160" s="392"/>
      <c r="T160" s="392"/>
    </row>
    <row r="161" spans="1:22" s="5" customFormat="1" ht="21.95" hidden="1" customHeight="1">
      <c r="A161" s="385" t="s">
        <v>112</v>
      </c>
      <c r="B161" s="386" t="s">
        <v>564</v>
      </c>
      <c r="C161" s="387"/>
      <c r="D161" s="432"/>
      <c r="E161" s="403"/>
      <c r="F161" s="403"/>
      <c r="G161" s="389"/>
      <c r="H161" s="389"/>
      <c r="I161" s="390"/>
      <c r="J161" s="477"/>
      <c r="K161" s="477"/>
      <c r="L161" s="392"/>
      <c r="M161" s="392"/>
      <c r="N161" s="393"/>
      <c r="O161" s="393"/>
      <c r="P161" s="393"/>
      <c r="Q161" s="393"/>
      <c r="R161" s="401"/>
      <c r="S161" s="392"/>
      <c r="T161" s="392"/>
    </row>
    <row r="162" spans="1:22" s="5" customFormat="1" ht="33" customHeight="1">
      <c r="A162" s="417" t="s">
        <v>106</v>
      </c>
      <c r="B162" s="590" t="s">
        <v>831</v>
      </c>
      <c r="C162" s="415" t="s">
        <v>128</v>
      </c>
      <c r="D162" s="432">
        <f t="shared" ref="D162:D163" si="13">E162+F162</f>
        <v>1.07</v>
      </c>
      <c r="E162" s="403"/>
      <c r="F162" s="403">
        <v>1.07</v>
      </c>
      <c r="G162" s="389"/>
      <c r="H162" s="389" t="s">
        <v>45</v>
      </c>
      <c r="I162" s="390" t="s">
        <v>832</v>
      </c>
      <c r="J162" s="477" t="s">
        <v>51</v>
      </c>
      <c r="K162" s="477" t="s">
        <v>833</v>
      </c>
      <c r="L162" s="392" t="s">
        <v>834</v>
      </c>
      <c r="M162" s="392"/>
      <c r="N162" s="393"/>
      <c r="O162" s="393"/>
      <c r="P162" s="393" t="s">
        <v>122</v>
      </c>
      <c r="Q162" s="393"/>
      <c r="R162" s="401"/>
      <c r="S162" s="392">
        <v>20</v>
      </c>
      <c r="T162" s="5">
        <v>201</v>
      </c>
      <c r="U162" s="5">
        <v>201</v>
      </c>
      <c r="V162" s="5" t="str">
        <f t="shared" si="12"/>
        <v>2020</v>
      </c>
    </row>
    <row r="163" spans="1:22" s="5" customFormat="1" ht="33.75" customHeight="1">
      <c r="A163" s="417" t="s">
        <v>106</v>
      </c>
      <c r="B163" s="590" t="s">
        <v>835</v>
      </c>
      <c r="C163" s="415" t="s">
        <v>128</v>
      </c>
      <c r="D163" s="432">
        <f t="shared" si="13"/>
        <v>11.3</v>
      </c>
      <c r="E163" s="403"/>
      <c r="F163" s="403">
        <v>11.3</v>
      </c>
      <c r="G163" s="389"/>
      <c r="H163" s="389" t="s">
        <v>29</v>
      </c>
      <c r="I163" s="390" t="s">
        <v>836</v>
      </c>
      <c r="J163" s="477" t="s">
        <v>51</v>
      </c>
      <c r="K163" s="477" t="s">
        <v>837</v>
      </c>
      <c r="L163" s="392" t="s">
        <v>838</v>
      </c>
      <c r="M163" s="392"/>
      <c r="N163" s="393"/>
      <c r="O163" s="393"/>
      <c r="P163" s="393" t="s">
        <v>122</v>
      </c>
      <c r="Q163" s="393"/>
      <c r="R163" s="401"/>
      <c r="S163" s="392">
        <v>20</v>
      </c>
      <c r="T163" s="5">
        <v>201</v>
      </c>
      <c r="U163" s="5">
        <v>201</v>
      </c>
      <c r="V163" s="5" t="str">
        <f t="shared" si="12"/>
        <v>2020</v>
      </c>
    </row>
    <row r="164" spans="1:22" s="5" customFormat="1" ht="21.95" hidden="1" customHeight="1">
      <c r="A164" s="385" t="s">
        <v>112</v>
      </c>
      <c r="B164" s="386" t="s">
        <v>563</v>
      </c>
      <c r="C164" s="387"/>
      <c r="D164" s="432"/>
      <c r="E164" s="403"/>
      <c r="F164" s="403"/>
      <c r="G164" s="389"/>
      <c r="H164" s="389"/>
      <c r="I164" s="390"/>
      <c r="J164" s="477"/>
      <c r="K164" s="477"/>
      <c r="L164" s="392"/>
      <c r="M164" s="392"/>
      <c r="N164" s="393"/>
      <c r="O164" s="393"/>
      <c r="P164" s="393"/>
      <c r="Q164" s="393"/>
      <c r="R164" s="401"/>
      <c r="S164" s="392"/>
      <c r="T164" s="5">
        <v>201</v>
      </c>
    </row>
    <row r="165" spans="1:22" s="5" customFormat="1" ht="39.75" hidden="1" customHeight="1">
      <c r="A165" s="417" t="s">
        <v>106</v>
      </c>
      <c r="B165" s="454" t="s">
        <v>725</v>
      </c>
      <c r="C165" s="415" t="s">
        <v>128</v>
      </c>
      <c r="D165" s="689">
        <f t="shared" ref="D165:D166" si="14">E165+F165</f>
        <v>2.23</v>
      </c>
      <c r="E165" s="689"/>
      <c r="F165" s="689">
        <v>2.23</v>
      </c>
      <c r="G165" s="457" t="s">
        <v>25</v>
      </c>
      <c r="H165" s="757" t="s">
        <v>31</v>
      </c>
      <c r="I165" s="454" t="s">
        <v>717</v>
      </c>
      <c r="J165" s="457" t="s">
        <v>51</v>
      </c>
      <c r="K165" s="454" t="s">
        <v>716</v>
      </c>
      <c r="L165" s="392" t="s">
        <v>718</v>
      </c>
      <c r="M165" s="392"/>
      <c r="N165" s="393" t="s">
        <v>122</v>
      </c>
      <c r="O165" s="393"/>
      <c r="P165" s="393"/>
      <c r="Q165" s="393"/>
      <c r="R165" s="401"/>
      <c r="S165" s="392">
        <v>19</v>
      </c>
      <c r="T165" s="5">
        <v>201</v>
      </c>
      <c r="V165" s="5" t="str">
        <f t="shared" si="12"/>
        <v>2019</v>
      </c>
    </row>
    <row r="166" spans="1:22" s="5" customFormat="1" ht="36" hidden="1" customHeight="1">
      <c r="A166" s="417" t="s">
        <v>106</v>
      </c>
      <c r="B166" s="590" t="s">
        <v>507</v>
      </c>
      <c r="C166" s="415" t="s">
        <v>1125</v>
      </c>
      <c r="D166" s="689">
        <f t="shared" si="14"/>
        <v>34</v>
      </c>
      <c r="E166" s="403"/>
      <c r="F166" s="403">
        <v>34</v>
      </c>
      <c r="G166" s="389"/>
      <c r="H166" s="389" t="s">
        <v>830</v>
      </c>
      <c r="I166" s="390"/>
      <c r="J166" s="477"/>
      <c r="K166" s="477"/>
      <c r="L166" s="392"/>
      <c r="M166" s="392"/>
      <c r="N166" s="698" t="e">
        <f>#REF!</f>
        <v>#REF!</v>
      </c>
      <c r="O166" s="393"/>
      <c r="P166" s="393"/>
      <c r="Q166" s="393"/>
      <c r="R166" s="401"/>
      <c r="S166" s="392"/>
    </row>
    <row r="167" spans="1:22" s="5" customFormat="1" ht="24" hidden="1" customHeight="1">
      <c r="A167" s="404" t="s">
        <v>427</v>
      </c>
      <c r="B167" s="589" t="s">
        <v>103</v>
      </c>
      <c r="C167" s="406"/>
      <c r="D167" s="573"/>
      <c r="E167" s="407"/>
      <c r="F167" s="407"/>
      <c r="G167" s="408"/>
      <c r="H167" s="408"/>
      <c r="I167" s="595"/>
      <c r="J167" s="574"/>
      <c r="K167" s="574"/>
      <c r="L167" s="412"/>
      <c r="M167" s="412"/>
      <c r="N167" s="413"/>
      <c r="O167" s="413"/>
      <c r="P167" s="413"/>
      <c r="Q167" s="413"/>
      <c r="R167" s="411"/>
      <c r="S167" s="392"/>
      <c r="T167" s="5">
        <v>201</v>
      </c>
    </row>
    <row r="168" spans="1:22" s="5" customFormat="1" ht="24" hidden="1" customHeight="1">
      <c r="A168" s="385" t="s">
        <v>112</v>
      </c>
      <c r="B168" s="386" t="s">
        <v>564</v>
      </c>
      <c r="C168" s="387"/>
      <c r="D168" s="432"/>
      <c r="E168" s="403"/>
      <c r="F168" s="403"/>
      <c r="G168" s="389"/>
      <c r="H168" s="389"/>
      <c r="I168" s="596"/>
      <c r="J168" s="477"/>
      <c r="K168" s="477"/>
      <c r="L168" s="392"/>
      <c r="M168" s="392"/>
      <c r="N168" s="393"/>
      <c r="O168" s="393"/>
      <c r="P168" s="393"/>
      <c r="Q168" s="393"/>
      <c r="R168" s="401"/>
      <c r="S168" s="392"/>
      <c r="T168" s="392"/>
    </row>
    <row r="169" spans="1:22" s="5" customFormat="1" ht="24" customHeight="1">
      <c r="A169" s="417" t="s">
        <v>106</v>
      </c>
      <c r="B169" s="590" t="s">
        <v>839</v>
      </c>
      <c r="C169" s="415" t="s">
        <v>129</v>
      </c>
      <c r="D169" s="403">
        <f>E169+F169</f>
        <v>4.6900000000000004</v>
      </c>
      <c r="E169" s="403"/>
      <c r="F169" s="403">
        <v>4.6900000000000004</v>
      </c>
      <c r="G169" s="389"/>
      <c r="H169" s="389" t="s">
        <v>45</v>
      </c>
      <c r="I169" s="597" t="s">
        <v>840</v>
      </c>
      <c r="J169" s="477" t="s">
        <v>51</v>
      </c>
      <c r="K169" s="477" t="s">
        <v>841</v>
      </c>
      <c r="L169" s="392" t="s">
        <v>842</v>
      </c>
      <c r="M169" s="392"/>
      <c r="N169" s="393"/>
      <c r="O169" s="393"/>
      <c r="P169" s="393" t="s">
        <v>122</v>
      </c>
      <c r="Q169" s="393"/>
      <c r="R169" s="401"/>
      <c r="S169" s="392">
        <v>20</v>
      </c>
      <c r="T169" s="5">
        <v>201</v>
      </c>
      <c r="U169" s="5">
        <v>201</v>
      </c>
      <c r="V169" s="5" t="str">
        <f t="shared" si="12"/>
        <v>2020</v>
      </c>
    </row>
    <row r="170" spans="1:22" s="5" customFormat="1" ht="52.5" hidden="1" customHeight="1">
      <c r="A170" s="690" t="s">
        <v>106</v>
      </c>
      <c r="B170" s="691" t="s">
        <v>843</v>
      </c>
      <c r="C170" s="690" t="s">
        <v>129</v>
      </c>
      <c r="D170" s="396">
        <f t="shared" ref="D170" si="15">E170+F170</f>
        <v>7.0000000000000007E-2</v>
      </c>
      <c r="E170" s="692"/>
      <c r="F170" s="693">
        <v>7.0000000000000007E-2</v>
      </c>
      <c r="G170" s="690"/>
      <c r="H170" s="694" t="s">
        <v>45</v>
      </c>
      <c r="I170" s="695" t="s">
        <v>844</v>
      </c>
      <c r="J170" s="696" t="s">
        <v>51</v>
      </c>
      <c r="K170" s="695" t="s">
        <v>845</v>
      </c>
      <c r="L170" s="401" t="s">
        <v>846</v>
      </c>
      <c r="M170" s="697"/>
      <c r="N170" s="393"/>
      <c r="O170" s="393"/>
      <c r="P170" s="393" t="s">
        <v>122</v>
      </c>
      <c r="Q170" s="393"/>
      <c r="R170" s="401"/>
      <c r="S170" s="392">
        <v>20</v>
      </c>
      <c r="T170" s="5">
        <v>201</v>
      </c>
      <c r="U170" s="5">
        <v>201</v>
      </c>
      <c r="V170" s="5" t="str">
        <f t="shared" si="12"/>
        <v>2020</v>
      </c>
    </row>
    <row r="171" spans="1:22" s="5" customFormat="1" ht="24" hidden="1" customHeight="1">
      <c r="A171" s="385" t="s">
        <v>112</v>
      </c>
      <c r="B171" s="386" t="s">
        <v>563</v>
      </c>
      <c r="C171" s="387"/>
      <c r="D171" s="432"/>
      <c r="E171" s="403"/>
      <c r="F171" s="403"/>
      <c r="G171" s="389"/>
      <c r="H171" s="389"/>
      <c r="I171" s="596"/>
      <c r="J171" s="477"/>
      <c r="K171" s="477"/>
      <c r="L171" s="392"/>
      <c r="M171" s="392"/>
      <c r="N171" s="393"/>
      <c r="O171" s="393"/>
      <c r="P171" s="393"/>
      <c r="Q171" s="393"/>
      <c r="R171" s="401"/>
      <c r="S171" s="392"/>
      <c r="T171" s="392"/>
    </row>
    <row r="172" spans="1:22" s="5" customFormat="1" ht="36.75" hidden="1" customHeight="1">
      <c r="A172" s="417" t="s">
        <v>106</v>
      </c>
      <c r="B172" s="590" t="s">
        <v>468</v>
      </c>
      <c r="C172" s="690" t="s">
        <v>1127</v>
      </c>
      <c r="D172" s="403">
        <f>E172+F172</f>
        <v>2.25</v>
      </c>
      <c r="E172" s="432"/>
      <c r="F172" s="432">
        <v>2.25</v>
      </c>
      <c r="G172" s="389"/>
      <c r="H172" s="389" t="s">
        <v>830</v>
      </c>
      <c r="I172" s="597"/>
      <c r="J172" s="477"/>
      <c r="K172" s="477"/>
      <c r="L172" s="392"/>
      <c r="M172" s="392"/>
      <c r="N172" s="698" t="e">
        <f>#REF!</f>
        <v>#REF!</v>
      </c>
      <c r="O172" s="393"/>
      <c r="P172" s="393"/>
      <c r="Q172" s="393"/>
      <c r="R172" s="401"/>
      <c r="S172" s="392"/>
      <c r="T172" s="392"/>
    </row>
    <row r="173" spans="1:22" s="5" customFormat="1" ht="24" hidden="1" customHeight="1">
      <c r="A173" s="404" t="s">
        <v>482</v>
      </c>
      <c r="B173" s="589" t="s">
        <v>647</v>
      </c>
      <c r="C173" s="413"/>
      <c r="D173" s="573"/>
      <c r="E173" s="606"/>
      <c r="F173" s="606"/>
      <c r="G173" s="411"/>
      <c r="H173" s="413"/>
      <c r="I173" s="412"/>
      <c r="J173" s="574"/>
      <c r="K173" s="574"/>
      <c r="L173" s="411"/>
      <c r="M173" s="412"/>
      <c r="N173" s="413"/>
      <c r="O173" s="413"/>
      <c r="P173" s="413"/>
      <c r="Q173" s="413"/>
      <c r="R173" s="411"/>
      <c r="S173" s="392"/>
      <c r="T173" s="392"/>
    </row>
    <row r="174" spans="1:22" s="5" customFormat="1" ht="24" hidden="1" customHeight="1">
      <c r="A174" s="385" t="s">
        <v>112</v>
      </c>
      <c r="B174" s="386" t="s">
        <v>564</v>
      </c>
      <c r="C174" s="393"/>
      <c r="D174" s="432"/>
      <c r="E174" s="396"/>
      <c r="F174" s="396"/>
      <c r="G174" s="401"/>
      <c r="H174" s="393"/>
      <c r="I174" s="392"/>
      <c r="J174" s="477"/>
      <c r="K174" s="477"/>
      <c r="L174" s="401"/>
      <c r="M174" s="392"/>
      <c r="N174" s="393"/>
      <c r="O174" s="393"/>
      <c r="P174" s="393"/>
      <c r="Q174" s="393"/>
      <c r="R174" s="401"/>
      <c r="S174" s="392"/>
      <c r="T174" s="392"/>
    </row>
    <row r="175" spans="1:22" s="5" customFormat="1" ht="24" customHeight="1">
      <c r="A175" s="417" t="s">
        <v>106</v>
      </c>
      <c r="B175" s="590" t="s">
        <v>648</v>
      </c>
      <c r="C175" s="393" t="s">
        <v>130</v>
      </c>
      <c r="D175" s="403">
        <f>E175+F175</f>
        <v>21.64</v>
      </c>
      <c r="E175" s="396"/>
      <c r="F175" s="396">
        <v>21.64</v>
      </c>
      <c r="G175" s="401" t="s">
        <v>25</v>
      </c>
      <c r="H175" s="393" t="s">
        <v>31</v>
      </c>
      <c r="I175" s="392" t="s">
        <v>847</v>
      </c>
      <c r="J175" s="393" t="s">
        <v>51</v>
      </c>
      <c r="K175" s="393" t="s">
        <v>848</v>
      </c>
      <c r="L175" s="687" t="s">
        <v>849</v>
      </c>
      <c r="M175" s="392"/>
      <c r="N175" s="393"/>
      <c r="O175" s="393"/>
      <c r="P175" s="393" t="s">
        <v>122</v>
      </c>
      <c r="Q175" s="393"/>
      <c r="R175" s="401"/>
      <c r="S175" s="392">
        <v>20</v>
      </c>
      <c r="T175" s="5">
        <v>201</v>
      </c>
      <c r="U175" s="5">
        <v>201</v>
      </c>
      <c r="V175" s="5" t="str">
        <f t="shared" si="12"/>
        <v>2020</v>
      </c>
    </row>
    <row r="176" spans="1:22" s="239" customFormat="1" ht="24" hidden="1" customHeight="1">
      <c r="A176" s="385" t="s">
        <v>112</v>
      </c>
      <c r="B176" s="386" t="s">
        <v>563</v>
      </c>
      <c r="C176" s="415"/>
      <c r="D176" s="403"/>
      <c r="E176" s="403"/>
      <c r="F176" s="403"/>
      <c r="G176" s="389"/>
      <c r="H176" s="389"/>
      <c r="I176" s="390"/>
      <c r="J176" s="477"/>
      <c r="K176" s="572"/>
      <c r="L176" s="401"/>
      <c r="M176" s="401"/>
      <c r="N176" s="538"/>
      <c r="O176" s="538"/>
      <c r="P176" s="538"/>
      <c r="Q176" s="538"/>
      <c r="R176" s="391"/>
      <c r="S176" s="392"/>
      <c r="T176" s="392"/>
      <c r="V176" s="5"/>
    </row>
    <row r="177" spans="1:22" s="5" customFormat="1" ht="24" customHeight="1">
      <c r="A177" s="417" t="s">
        <v>106</v>
      </c>
      <c r="B177" s="590" t="s">
        <v>656</v>
      </c>
      <c r="C177" s="393" t="s">
        <v>237</v>
      </c>
      <c r="D177" s="403">
        <f>E177+F177</f>
        <v>7.43</v>
      </c>
      <c r="E177" s="396"/>
      <c r="F177" s="396">
        <v>7.43</v>
      </c>
      <c r="G177" s="389" t="s">
        <v>25</v>
      </c>
      <c r="H177" s="393" t="s">
        <v>29</v>
      </c>
      <c r="I177" s="392" t="s">
        <v>657</v>
      </c>
      <c r="J177" s="393" t="s">
        <v>51</v>
      </c>
      <c r="K177" s="393" t="s">
        <v>658</v>
      </c>
      <c r="L177" s="401" t="s">
        <v>659</v>
      </c>
      <c r="M177" s="570"/>
      <c r="N177" s="393"/>
      <c r="O177" s="393"/>
      <c r="P177" s="393" t="s">
        <v>122</v>
      </c>
      <c r="Q177" s="393"/>
      <c r="R177" s="401"/>
      <c r="S177" s="392">
        <v>19</v>
      </c>
      <c r="T177" s="392" t="s">
        <v>512</v>
      </c>
      <c r="V177" s="5" t="str">
        <f t="shared" si="12"/>
        <v>2019</v>
      </c>
    </row>
    <row r="178" spans="1:22" s="5" customFormat="1" ht="24" hidden="1" customHeight="1">
      <c r="A178" s="417" t="s">
        <v>106</v>
      </c>
      <c r="B178" s="451" t="s">
        <v>710</v>
      </c>
      <c r="C178" s="393" t="s">
        <v>237</v>
      </c>
      <c r="D178" s="403">
        <f t="shared" ref="D178:D182" si="16">E178+F178</f>
        <v>10.78</v>
      </c>
      <c r="E178" s="396"/>
      <c r="F178" s="396">
        <v>10.78</v>
      </c>
      <c r="G178" s="401"/>
      <c r="H178" s="393" t="s">
        <v>29</v>
      </c>
      <c r="I178" s="392" t="s">
        <v>712</v>
      </c>
      <c r="J178" s="393" t="s">
        <v>51</v>
      </c>
      <c r="K178" s="393" t="s">
        <v>711</v>
      </c>
      <c r="L178" s="401"/>
      <c r="M178" s="392"/>
      <c r="N178" s="393"/>
      <c r="O178" s="393"/>
      <c r="P178" s="393" t="s">
        <v>122</v>
      </c>
      <c r="Q178" s="393"/>
      <c r="R178" s="401"/>
      <c r="S178" s="392">
        <v>19</v>
      </c>
      <c r="T178" s="392" t="s">
        <v>512</v>
      </c>
      <c r="V178" s="5" t="str">
        <f t="shared" si="12"/>
        <v>2019</v>
      </c>
    </row>
    <row r="179" spans="1:22" s="5" customFormat="1" ht="24" hidden="1" customHeight="1">
      <c r="A179" s="417" t="s">
        <v>106</v>
      </c>
      <c r="B179" s="590" t="s">
        <v>713</v>
      </c>
      <c r="C179" s="393" t="s">
        <v>971</v>
      </c>
      <c r="D179" s="403">
        <f t="shared" si="16"/>
        <v>7.71</v>
      </c>
      <c r="E179" s="396"/>
      <c r="F179" s="396">
        <v>7.71</v>
      </c>
      <c r="G179" s="401"/>
      <c r="H179" s="393" t="s">
        <v>31</v>
      </c>
      <c r="I179" s="392" t="s">
        <v>715</v>
      </c>
      <c r="J179" s="393" t="s">
        <v>51</v>
      </c>
      <c r="K179" s="393" t="s">
        <v>714</v>
      </c>
      <c r="L179" s="401" t="s">
        <v>719</v>
      </c>
      <c r="M179" s="392"/>
      <c r="N179" s="393" t="s">
        <v>122</v>
      </c>
      <c r="O179" s="393"/>
      <c r="P179" s="393"/>
      <c r="Q179" s="393"/>
      <c r="R179" s="401"/>
      <c r="S179" s="392">
        <v>19</v>
      </c>
      <c r="T179" s="392" t="s">
        <v>512</v>
      </c>
      <c r="V179" s="5" t="str">
        <f t="shared" si="12"/>
        <v>2019</v>
      </c>
    </row>
    <row r="180" spans="1:22" s="5" customFormat="1" ht="32.25" hidden="1" customHeight="1">
      <c r="A180" s="417" t="s">
        <v>106</v>
      </c>
      <c r="B180" s="590" t="s">
        <v>557</v>
      </c>
      <c r="C180" s="393" t="s">
        <v>971</v>
      </c>
      <c r="D180" s="432">
        <f t="shared" si="16"/>
        <v>9.36</v>
      </c>
      <c r="E180" s="393"/>
      <c r="F180" s="396">
        <v>9.36</v>
      </c>
      <c r="G180" s="393" t="s">
        <v>25</v>
      </c>
      <c r="H180" s="393" t="s">
        <v>31</v>
      </c>
      <c r="I180" s="392" t="s">
        <v>666</v>
      </c>
      <c r="J180" s="477" t="s">
        <v>51</v>
      </c>
      <c r="K180" s="393" t="s">
        <v>631</v>
      </c>
      <c r="L180" s="401" t="s">
        <v>633</v>
      </c>
      <c r="M180" s="392"/>
      <c r="N180" s="393" t="s">
        <v>122</v>
      </c>
      <c r="O180" s="393"/>
      <c r="P180" s="393"/>
      <c r="Q180" s="393"/>
      <c r="R180" s="401" t="s">
        <v>850</v>
      </c>
      <c r="S180" s="392">
        <v>19</v>
      </c>
      <c r="T180" s="392" t="s">
        <v>512</v>
      </c>
      <c r="V180" s="5" t="str">
        <f t="shared" si="12"/>
        <v>2019</v>
      </c>
    </row>
    <row r="181" spans="1:22" s="5" customFormat="1" ht="31.5" customHeight="1">
      <c r="A181" s="417" t="s">
        <v>106</v>
      </c>
      <c r="B181" s="590" t="s">
        <v>556</v>
      </c>
      <c r="C181" s="393" t="s">
        <v>130</v>
      </c>
      <c r="D181" s="432">
        <f t="shared" si="16"/>
        <v>6.2</v>
      </c>
      <c r="E181" s="393"/>
      <c r="F181" s="396">
        <v>6.2</v>
      </c>
      <c r="G181" s="393" t="s">
        <v>25</v>
      </c>
      <c r="H181" s="393" t="s">
        <v>26</v>
      </c>
      <c r="I181" s="392" t="s">
        <v>634</v>
      </c>
      <c r="J181" s="477" t="s">
        <v>51</v>
      </c>
      <c r="K181" s="393" t="s">
        <v>632</v>
      </c>
      <c r="L181" s="401" t="s">
        <v>635</v>
      </c>
      <c r="M181" s="392"/>
      <c r="N181" s="393"/>
      <c r="O181" s="393"/>
      <c r="P181" s="393" t="s">
        <v>122</v>
      </c>
      <c r="Q181" s="393"/>
      <c r="R181" s="401"/>
      <c r="S181" s="392">
        <v>19</v>
      </c>
      <c r="T181" s="392" t="s">
        <v>512</v>
      </c>
      <c r="V181" s="5" t="str">
        <f t="shared" si="12"/>
        <v>2019</v>
      </c>
    </row>
    <row r="182" spans="1:22" s="5" customFormat="1" ht="36.75" hidden="1" customHeight="1">
      <c r="A182" s="417" t="s">
        <v>106</v>
      </c>
      <c r="B182" s="590" t="s">
        <v>504</v>
      </c>
      <c r="C182" s="393"/>
      <c r="D182" s="432">
        <f t="shared" si="16"/>
        <v>30.5</v>
      </c>
      <c r="E182" s="396"/>
      <c r="F182" s="432">
        <v>30.5</v>
      </c>
      <c r="G182" s="401"/>
      <c r="H182" s="389" t="s">
        <v>830</v>
      </c>
      <c r="I182" s="392"/>
      <c r="J182" s="477"/>
      <c r="K182" s="477"/>
      <c r="L182" s="401"/>
      <c r="M182" s="392"/>
      <c r="N182" s="698" t="e">
        <f>#REF!</f>
        <v>#REF!</v>
      </c>
      <c r="O182" s="393"/>
      <c r="P182" s="393"/>
      <c r="Q182" s="393"/>
      <c r="R182" s="401"/>
      <c r="S182" s="392"/>
      <c r="T182" s="392"/>
    </row>
    <row r="183" spans="1:22" s="5" customFormat="1" ht="24" hidden="1" customHeight="1">
      <c r="A183" s="404" t="s">
        <v>530</v>
      </c>
      <c r="B183" s="575" t="s">
        <v>417</v>
      </c>
      <c r="C183" s="576"/>
      <c r="D183" s="577"/>
      <c r="E183" s="620"/>
      <c r="F183" s="579"/>
      <c r="G183" s="621"/>
      <c r="H183" s="622"/>
      <c r="I183" s="582"/>
      <c r="J183" s="583"/>
      <c r="K183" s="576"/>
      <c r="L183" s="584"/>
      <c r="M183" s="585"/>
      <c r="N183" s="413"/>
      <c r="O183" s="413"/>
      <c r="P183" s="413"/>
      <c r="Q183" s="413"/>
      <c r="R183" s="411"/>
      <c r="S183" s="570"/>
      <c r="T183" s="570"/>
    </row>
    <row r="184" spans="1:22" s="5" customFormat="1" ht="24" hidden="1" customHeight="1">
      <c r="A184" s="385" t="s">
        <v>112</v>
      </c>
      <c r="B184" s="386" t="s">
        <v>564</v>
      </c>
      <c r="C184" s="538"/>
      <c r="D184" s="562"/>
      <c r="E184" s="388"/>
      <c r="F184" s="564"/>
      <c r="G184" s="623"/>
      <c r="H184" s="624"/>
      <c r="I184" s="567"/>
      <c r="J184" s="568"/>
      <c r="K184" s="538"/>
      <c r="L184" s="391"/>
      <c r="M184" s="570"/>
      <c r="N184" s="393"/>
      <c r="O184" s="393"/>
      <c r="P184" s="393"/>
      <c r="Q184" s="393"/>
      <c r="R184" s="401"/>
      <c r="S184" s="570"/>
      <c r="T184" s="570"/>
    </row>
    <row r="185" spans="1:22" s="5" customFormat="1" ht="24" hidden="1" customHeight="1">
      <c r="A185" s="385" t="s">
        <v>106</v>
      </c>
      <c r="B185" s="490" t="s">
        <v>483</v>
      </c>
      <c r="C185" s="393" t="s">
        <v>251</v>
      </c>
      <c r="D185" s="562"/>
      <c r="E185" s="388"/>
      <c r="F185" s="397">
        <v>4.0999999999999996</v>
      </c>
      <c r="G185" s="625"/>
      <c r="H185" s="519" t="s">
        <v>45</v>
      </c>
      <c r="I185" s="418" t="s">
        <v>851</v>
      </c>
      <c r="J185" s="477"/>
      <c r="K185" s="393" t="s">
        <v>852</v>
      </c>
      <c r="L185" s="401" t="s">
        <v>853</v>
      </c>
      <c r="M185" s="392"/>
      <c r="N185" s="393"/>
      <c r="O185" s="393"/>
      <c r="P185" s="393" t="s">
        <v>122</v>
      </c>
      <c r="Q185" s="393"/>
      <c r="R185" s="401"/>
      <c r="S185" s="392">
        <v>20</v>
      </c>
      <c r="T185" s="5">
        <v>201</v>
      </c>
      <c r="U185" s="5">
        <v>201</v>
      </c>
      <c r="V185" s="5" t="str">
        <f t="shared" si="12"/>
        <v>2020</v>
      </c>
    </row>
    <row r="186" spans="1:22" s="5" customFormat="1" ht="24" hidden="1" customHeight="1">
      <c r="A186" s="385" t="s">
        <v>112</v>
      </c>
      <c r="B186" s="391" t="s">
        <v>500</v>
      </c>
      <c r="C186" s="538"/>
      <c r="D186" s="562"/>
      <c r="E186" s="388"/>
      <c r="F186" s="564"/>
      <c r="G186" s="623"/>
      <c r="H186" s="624"/>
      <c r="I186" s="567"/>
      <c r="J186" s="568"/>
      <c r="K186" s="538"/>
      <c r="L186" s="391"/>
      <c r="M186" s="570"/>
      <c r="N186" s="393"/>
      <c r="O186" s="393"/>
      <c r="P186" s="393"/>
      <c r="Q186" s="393"/>
      <c r="R186" s="401"/>
      <c r="S186" s="570"/>
      <c r="T186" s="570"/>
    </row>
    <row r="187" spans="1:22" s="5" customFormat="1" ht="24" hidden="1" customHeight="1">
      <c r="A187" s="417" t="s">
        <v>106</v>
      </c>
      <c r="B187" s="490" t="s">
        <v>483</v>
      </c>
      <c r="C187" s="393" t="s">
        <v>251</v>
      </c>
      <c r="D187" s="432">
        <f t="shared" ref="D187:D189" si="17">E187+F187</f>
        <v>4.6921099999999996</v>
      </c>
      <c r="E187" s="403"/>
      <c r="F187" s="397">
        <v>4.6921099999999996</v>
      </c>
      <c r="G187" s="625" t="s">
        <v>25</v>
      </c>
      <c r="H187" s="519" t="s">
        <v>45</v>
      </c>
      <c r="I187" s="418" t="s">
        <v>495</v>
      </c>
      <c r="J187" s="477" t="s">
        <v>51</v>
      </c>
      <c r="K187" s="393" t="s">
        <v>484</v>
      </c>
      <c r="L187" s="401" t="s">
        <v>494</v>
      </c>
      <c r="M187" s="392" t="s">
        <v>474</v>
      </c>
      <c r="N187" s="393"/>
      <c r="O187" s="393" t="s">
        <v>122</v>
      </c>
      <c r="P187" s="393"/>
      <c r="Q187" s="393"/>
      <c r="R187" s="401"/>
      <c r="S187" s="392">
        <v>18</v>
      </c>
      <c r="T187" s="392" t="s">
        <v>512</v>
      </c>
      <c r="V187" s="5" t="str">
        <f t="shared" si="12"/>
        <v>2018</v>
      </c>
    </row>
    <row r="188" spans="1:22" s="5" customFormat="1" ht="25.5" hidden="1" customHeight="1">
      <c r="A188" s="404" t="s">
        <v>727</v>
      </c>
      <c r="B188" s="575" t="s">
        <v>731</v>
      </c>
      <c r="C188" s="576"/>
      <c r="D188" s="577"/>
      <c r="E188" s="620"/>
      <c r="F188" s="579"/>
      <c r="G188" s="621"/>
      <c r="H188" s="622"/>
      <c r="I188" s="582"/>
      <c r="J188" s="583"/>
      <c r="K188" s="576"/>
      <c r="L188" s="584"/>
      <c r="M188" s="585"/>
      <c r="N188" s="413"/>
      <c r="O188" s="413"/>
      <c r="P188" s="413"/>
      <c r="Q188" s="413"/>
      <c r="R188" s="411"/>
      <c r="S188" s="392"/>
      <c r="T188" s="392"/>
    </row>
    <row r="189" spans="1:22" s="5" customFormat="1" ht="39" customHeight="1">
      <c r="A189" s="417" t="s">
        <v>106</v>
      </c>
      <c r="B189" s="419" t="s">
        <v>735</v>
      </c>
      <c r="C189" s="393" t="s">
        <v>128</v>
      </c>
      <c r="D189" s="432">
        <f t="shared" si="17"/>
        <v>0.37990000000000002</v>
      </c>
      <c r="E189" s="403"/>
      <c r="F189" s="397">
        <f>3799/10000</f>
        <v>0.37990000000000002</v>
      </c>
      <c r="G189" s="625" t="s">
        <v>128</v>
      </c>
      <c r="H189" s="519" t="s">
        <v>29</v>
      </c>
      <c r="I189" s="418" t="s">
        <v>736</v>
      </c>
      <c r="J189" s="477"/>
      <c r="K189" s="393"/>
      <c r="L189" s="401"/>
      <c r="M189" s="392"/>
      <c r="N189" s="393"/>
      <c r="O189" s="393"/>
      <c r="P189" s="393" t="s">
        <v>122</v>
      </c>
      <c r="Q189" s="393"/>
      <c r="R189" s="401"/>
      <c r="S189" s="392">
        <v>20</v>
      </c>
      <c r="T189" s="392"/>
      <c r="V189" s="5" t="str">
        <f t="shared" si="12"/>
        <v>2020</v>
      </c>
    </row>
    <row r="190" spans="1:22" s="5" customFormat="1" ht="24" hidden="1" customHeight="1">
      <c r="A190" s="626" t="s">
        <v>732</v>
      </c>
      <c r="B190" s="627" t="s">
        <v>650</v>
      </c>
      <c r="C190" s="413"/>
      <c r="D190" s="573"/>
      <c r="E190" s="407"/>
      <c r="F190" s="628"/>
      <c r="G190" s="629"/>
      <c r="H190" s="630"/>
      <c r="I190" s="631"/>
      <c r="J190" s="574"/>
      <c r="K190" s="413"/>
      <c r="L190" s="411"/>
      <c r="M190" s="412"/>
      <c r="N190" s="413"/>
      <c r="O190" s="413"/>
      <c r="P190" s="413"/>
      <c r="Q190" s="413"/>
      <c r="R190" s="411"/>
      <c r="S190" s="392"/>
      <c r="T190" s="392"/>
    </row>
    <row r="191" spans="1:22" s="5" customFormat="1" ht="24" hidden="1" customHeight="1">
      <c r="A191" s="626" t="s">
        <v>733</v>
      </c>
      <c r="B191" s="627" t="s">
        <v>651</v>
      </c>
      <c r="C191" s="413"/>
      <c r="D191" s="573"/>
      <c r="E191" s="407"/>
      <c r="F191" s="628"/>
      <c r="G191" s="629"/>
      <c r="H191" s="630"/>
      <c r="I191" s="631"/>
      <c r="J191" s="574"/>
      <c r="K191" s="413"/>
      <c r="L191" s="411"/>
      <c r="M191" s="412"/>
      <c r="N191" s="413"/>
      <c r="O191" s="413"/>
      <c r="P191" s="413"/>
      <c r="Q191" s="413"/>
      <c r="R191" s="411"/>
      <c r="S191" s="392"/>
      <c r="T191" s="392"/>
    </row>
    <row r="192" spans="1:22" s="5" customFormat="1" ht="24" hidden="1" customHeight="1">
      <c r="A192" s="632" t="s">
        <v>112</v>
      </c>
      <c r="B192" s="633" t="s">
        <v>564</v>
      </c>
      <c r="C192" s="393"/>
      <c r="D192" s="432"/>
      <c r="E192" s="403"/>
      <c r="F192" s="397"/>
      <c r="G192" s="625"/>
      <c r="H192" s="519"/>
      <c r="I192" s="418"/>
      <c r="J192" s="477"/>
      <c r="K192" s="393"/>
      <c r="L192" s="401"/>
      <c r="M192" s="392"/>
      <c r="N192" s="393"/>
      <c r="O192" s="393"/>
      <c r="P192" s="393"/>
      <c r="Q192" s="393"/>
      <c r="R192" s="401"/>
      <c r="S192" s="392"/>
      <c r="T192" s="392"/>
    </row>
    <row r="193" spans="1:22" s="5" customFormat="1" ht="34.5" hidden="1" customHeight="1">
      <c r="A193" s="634" t="s">
        <v>106</v>
      </c>
      <c r="B193" s="635" t="s">
        <v>660</v>
      </c>
      <c r="C193" s="393" t="s">
        <v>89</v>
      </c>
      <c r="D193" s="432">
        <f>E193+F193</f>
        <v>2</v>
      </c>
      <c r="E193" s="403"/>
      <c r="F193" s="397">
        <v>2</v>
      </c>
      <c r="G193" s="625" t="s">
        <v>25</v>
      </c>
      <c r="H193" s="519" t="s">
        <v>27</v>
      </c>
      <c r="I193" s="418" t="s">
        <v>652</v>
      </c>
      <c r="J193" s="477"/>
      <c r="K193" s="393"/>
      <c r="L193" s="401" t="s">
        <v>739</v>
      </c>
      <c r="M193" s="392"/>
      <c r="N193" s="393"/>
      <c r="O193" s="393" t="s">
        <v>122</v>
      </c>
      <c r="P193" s="393"/>
      <c r="Q193" s="393"/>
      <c r="R193" s="401" t="s">
        <v>558</v>
      </c>
      <c r="S193" s="392">
        <v>20</v>
      </c>
      <c r="T193" s="392"/>
      <c r="V193" s="5" t="str">
        <f t="shared" si="12"/>
        <v>2020</v>
      </c>
    </row>
    <row r="194" spans="1:22" s="5" customFormat="1" ht="24" hidden="1" customHeight="1">
      <c r="A194" s="626" t="s">
        <v>734</v>
      </c>
      <c r="B194" s="627" t="s">
        <v>640</v>
      </c>
      <c r="C194" s="413"/>
      <c r="D194" s="573"/>
      <c r="E194" s="407"/>
      <c r="F194" s="628"/>
      <c r="G194" s="629"/>
      <c r="H194" s="630"/>
      <c r="I194" s="631"/>
      <c r="J194" s="574"/>
      <c r="K194" s="413"/>
      <c r="L194" s="411"/>
      <c r="M194" s="412"/>
      <c r="N194" s="413"/>
      <c r="O194" s="413"/>
      <c r="P194" s="413"/>
      <c r="Q194" s="413"/>
      <c r="R194" s="411"/>
      <c r="S194" s="392"/>
      <c r="T194" s="392"/>
    </row>
    <row r="195" spans="1:22" s="5" customFormat="1" ht="24" hidden="1" customHeight="1">
      <c r="A195" s="632" t="s">
        <v>112</v>
      </c>
      <c r="B195" s="633" t="s">
        <v>564</v>
      </c>
      <c r="C195" s="393"/>
      <c r="D195" s="432"/>
      <c r="E195" s="403"/>
      <c r="F195" s="397"/>
      <c r="G195" s="625"/>
      <c r="H195" s="519"/>
      <c r="I195" s="418"/>
      <c r="J195" s="477"/>
      <c r="K195" s="393"/>
      <c r="L195" s="401"/>
      <c r="M195" s="392"/>
      <c r="N195" s="393"/>
      <c r="O195" s="393"/>
      <c r="P195" s="393"/>
      <c r="Q195" s="393"/>
      <c r="R195" s="401"/>
      <c r="S195" s="392"/>
      <c r="T195" s="392"/>
    </row>
    <row r="196" spans="1:22" s="5" customFormat="1" ht="30" hidden="1" customHeight="1">
      <c r="A196" s="634" t="s">
        <v>106</v>
      </c>
      <c r="B196" s="635" t="s">
        <v>661</v>
      </c>
      <c r="C196" s="393" t="s">
        <v>130</v>
      </c>
      <c r="D196" s="432">
        <f>E196+F196</f>
        <v>0.61</v>
      </c>
      <c r="E196" s="403"/>
      <c r="F196" s="397">
        <v>0.61</v>
      </c>
      <c r="G196" s="625" t="s">
        <v>25</v>
      </c>
      <c r="H196" s="519" t="s">
        <v>27</v>
      </c>
      <c r="I196" s="418" t="s">
        <v>653</v>
      </c>
      <c r="J196" s="477"/>
      <c r="K196" s="393"/>
      <c r="L196" s="401" t="s">
        <v>738</v>
      </c>
      <c r="M196" s="392"/>
      <c r="N196" s="393"/>
      <c r="O196" s="393" t="s">
        <v>122</v>
      </c>
      <c r="P196" s="393"/>
      <c r="Q196" s="393"/>
      <c r="R196" s="401" t="s">
        <v>558</v>
      </c>
      <c r="S196" s="392">
        <v>20</v>
      </c>
      <c r="T196" s="392"/>
      <c r="V196" s="5" t="str">
        <f t="shared" si="12"/>
        <v>2020</v>
      </c>
    </row>
    <row r="197" spans="1:22" s="5" customFormat="1" ht="24" hidden="1" customHeight="1">
      <c r="A197" s="385" t="s">
        <v>112</v>
      </c>
      <c r="B197" s="391" t="s">
        <v>500</v>
      </c>
      <c r="C197" s="393"/>
      <c r="D197" s="432"/>
      <c r="E197" s="403"/>
      <c r="F197" s="397"/>
      <c r="G197" s="625"/>
      <c r="H197" s="519"/>
      <c r="I197" s="418"/>
      <c r="J197" s="477"/>
      <c r="K197" s="393"/>
      <c r="L197" s="401"/>
      <c r="M197" s="392"/>
      <c r="N197" s="393"/>
      <c r="O197" s="393"/>
      <c r="P197" s="393"/>
      <c r="Q197" s="393"/>
      <c r="R197" s="401"/>
      <c r="S197" s="392"/>
      <c r="T197" s="392"/>
    </row>
    <row r="198" spans="1:22" s="5" customFormat="1" ht="36.75" hidden="1" customHeight="1">
      <c r="A198" s="417" t="s">
        <v>106</v>
      </c>
      <c r="B198" s="401" t="s">
        <v>475</v>
      </c>
      <c r="C198" s="393" t="s">
        <v>237</v>
      </c>
      <c r="D198" s="432">
        <f t="shared" ref="D198:D203" si="18">E198+F198</f>
        <v>37.71</v>
      </c>
      <c r="E198" s="396"/>
      <c r="F198" s="396">
        <v>37.71</v>
      </c>
      <c r="G198" s="625" t="s">
        <v>25</v>
      </c>
      <c r="H198" s="416" t="s">
        <v>29</v>
      </c>
      <c r="I198" s="392"/>
      <c r="J198" s="477" t="s">
        <v>51</v>
      </c>
      <c r="K198" s="393" t="s">
        <v>481</v>
      </c>
      <c r="L198" s="392" t="s">
        <v>505</v>
      </c>
      <c r="M198" s="392" t="s">
        <v>474</v>
      </c>
      <c r="N198" s="393"/>
      <c r="O198" s="393" t="s">
        <v>122</v>
      </c>
      <c r="P198" s="393"/>
      <c r="Q198" s="393"/>
      <c r="R198" s="401" t="s">
        <v>558</v>
      </c>
      <c r="S198" s="392">
        <v>18</v>
      </c>
      <c r="T198" s="392" t="s">
        <v>512</v>
      </c>
      <c r="U198" s="5" t="s">
        <v>470</v>
      </c>
      <c r="V198" s="5" t="str">
        <f t="shared" si="12"/>
        <v>2018</v>
      </c>
    </row>
    <row r="199" spans="1:22" s="5" customFormat="1" ht="31.5" hidden="1">
      <c r="A199" s="417" t="s">
        <v>106</v>
      </c>
      <c r="B199" s="401" t="s">
        <v>476</v>
      </c>
      <c r="C199" s="393" t="s">
        <v>237</v>
      </c>
      <c r="D199" s="432">
        <f t="shared" si="18"/>
        <v>31.28</v>
      </c>
      <c r="E199" s="396"/>
      <c r="F199" s="396">
        <v>31.28</v>
      </c>
      <c r="G199" s="625" t="s">
        <v>25</v>
      </c>
      <c r="H199" s="416" t="s">
        <v>29</v>
      </c>
      <c r="I199" s="392"/>
      <c r="J199" s="477" t="s">
        <v>51</v>
      </c>
      <c r="K199" s="393" t="s">
        <v>481</v>
      </c>
      <c r="L199" s="392" t="s">
        <v>505</v>
      </c>
      <c r="M199" s="392" t="s">
        <v>474</v>
      </c>
      <c r="N199" s="393"/>
      <c r="O199" s="393" t="s">
        <v>122</v>
      </c>
      <c r="P199" s="393"/>
      <c r="Q199" s="393"/>
      <c r="R199" s="401" t="s">
        <v>558</v>
      </c>
      <c r="S199" s="392">
        <v>18</v>
      </c>
      <c r="T199" s="392" t="s">
        <v>512</v>
      </c>
      <c r="V199" s="5" t="str">
        <f t="shared" si="12"/>
        <v>2018</v>
      </c>
    </row>
    <row r="200" spans="1:22" s="5" customFormat="1" ht="31.5" hidden="1">
      <c r="A200" s="417" t="s">
        <v>106</v>
      </c>
      <c r="B200" s="401" t="s">
        <v>477</v>
      </c>
      <c r="C200" s="393" t="s">
        <v>237</v>
      </c>
      <c r="D200" s="432">
        <f t="shared" si="18"/>
        <v>0.2</v>
      </c>
      <c r="E200" s="396"/>
      <c r="F200" s="396">
        <v>0.2</v>
      </c>
      <c r="G200" s="625" t="s">
        <v>25</v>
      </c>
      <c r="H200" s="416" t="s">
        <v>29</v>
      </c>
      <c r="I200" s="392"/>
      <c r="J200" s="477" t="s">
        <v>51</v>
      </c>
      <c r="K200" s="393" t="s">
        <v>481</v>
      </c>
      <c r="L200" s="392" t="s">
        <v>505</v>
      </c>
      <c r="M200" s="392" t="s">
        <v>474</v>
      </c>
      <c r="N200" s="393"/>
      <c r="O200" s="393" t="s">
        <v>122</v>
      </c>
      <c r="P200" s="393"/>
      <c r="Q200" s="393"/>
      <c r="R200" s="401" t="s">
        <v>558</v>
      </c>
      <c r="S200" s="392">
        <v>18</v>
      </c>
      <c r="T200" s="392" t="s">
        <v>512</v>
      </c>
      <c r="V200" s="5" t="str">
        <f t="shared" si="12"/>
        <v>2018</v>
      </c>
    </row>
    <row r="201" spans="1:22" s="5" customFormat="1" ht="31.5" hidden="1">
      <c r="A201" s="417" t="s">
        <v>106</v>
      </c>
      <c r="B201" s="401" t="s">
        <v>478</v>
      </c>
      <c r="C201" s="393" t="s">
        <v>237</v>
      </c>
      <c r="D201" s="432">
        <f t="shared" si="18"/>
        <v>45.24</v>
      </c>
      <c r="E201" s="396"/>
      <c r="F201" s="396">
        <v>45.24</v>
      </c>
      <c r="G201" s="625" t="s">
        <v>25</v>
      </c>
      <c r="H201" s="416" t="s">
        <v>29</v>
      </c>
      <c r="I201" s="392"/>
      <c r="J201" s="477" t="s">
        <v>51</v>
      </c>
      <c r="K201" s="393" t="s">
        <v>481</v>
      </c>
      <c r="L201" s="392" t="s">
        <v>505</v>
      </c>
      <c r="M201" s="392" t="s">
        <v>474</v>
      </c>
      <c r="N201" s="393"/>
      <c r="O201" s="393" t="s">
        <v>122</v>
      </c>
      <c r="P201" s="393"/>
      <c r="Q201" s="393"/>
      <c r="R201" s="401" t="s">
        <v>558</v>
      </c>
      <c r="S201" s="392">
        <v>18</v>
      </c>
      <c r="T201" s="392" t="s">
        <v>512</v>
      </c>
      <c r="V201" s="5" t="str">
        <f t="shared" si="12"/>
        <v>2018</v>
      </c>
    </row>
    <row r="202" spans="1:22" s="5" customFormat="1" ht="31.5" hidden="1">
      <c r="A202" s="417" t="s">
        <v>106</v>
      </c>
      <c r="B202" s="401" t="s">
        <v>479</v>
      </c>
      <c r="C202" s="393" t="s">
        <v>237</v>
      </c>
      <c r="D202" s="432">
        <f t="shared" si="18"/>
        <v>9.7899999999999991</v>
      </c>
      <c r="E202" s="396"/>
      <c r="F202" s="396">
        <v>9.7899999999999991</v>
      </c>
      <c r="G202" s="625" t="s">
        <v>25</v>
      </c>
      <c r="H202" s="416" t="s">
        <v>29</v>
      </c>
      <c r="I202" s="392"/>
      <c r="J202" s="477" t="s">
        <v>51</v>
      </c>
      <c r="K202" s="393" t="s">
        <v>481</v>
      </c>
      <c r="L202" s="392" t="s">
        <v>505</v>
      </c>
      <c r="M202" s="392" t="s">
        <v>474</v>
      </c>
      <c r="N202" s="393"/>
      <c r="O202" s="393" t="s">
        <v>122</v>
      </c>
      <c r="P202" s="393"/>
      <c r="Q202" s="393"/>
      <c r="R202" s="401" t="s">
        <v>558</v>
      </c>
      <c r="S202" s="392">
        <v>18</v>
      </c>
      <c r="T202" s="392" t="s">
        <v>512</v>
      </c>
      <c r="V202" s="5" t="str">
        <f t="shared" ref="V202:V203" si="19">CONCATENATE("20",S202)</f>
        <v>2018</v>
      </c>
    </row>
    <row r="203" spans="1:22" s="5" customFormat="1" ht="31.5" hidden="1">
      <c r="A203" s="248" t="s">
        <v>106</v>
      </c>
      <c r="B203" s="254" t="s">
        <v>480</v>
      </c>
      <c r="C203" s="249" t="s">
        <v>130</v>
      </c>
      <c r="D203" s="256">
        <f t="shared" si="18"/>
        <v>19.05</v>
      </c>
      <c r="E203" s="257"/>
      <c r="F203" s="257">
        <v>19.05</v>
      </c>
      <c r="G203" s="636" t="s">
        <v>25</v>
      </c>
      <c r="H203" s="637" t="s">
        <v>26</v>
      </c>
      <c r="I203" s="255"/>
      <c r="J203" s="258" t="s">
        <v>51</v>
      </c>
      <c r="K203" s="249" t="s">
        <v>481</v>
      </c>
      <c r="L203" s="255" t="s">
        <v>505</v>
      </c>
      <c r="M203" s="255" t="s">
        <v>474</v>
      </c>
      <c r="N203" s="249"/>
      <c r="O203" s="249" t="s">
        <v>122</v>
      </c>
      <c r="P203" s="249"/>
      <c r="Q203" s="249"/>
      <c r="R203" s="254" t="s">
        <v>558</v>
      </c>
      <c r="S203" s="255">
        <v>18</v>
      </c>
      <c r="T203" s="255" t="s">
        <v>512</v>
      </c>
      <c r="V203" s="5" t="str">
        <f t="shared" si="19"/>
        <v>2018</v>
      </c>
    </row>
    <row r="204" spans="1:22" ht="24" customHeight="1"/>
  </sheetData>
  <autoFilter ref="A4:V203">
    <filterColumn colId="15">
      <filters>
        <filter val="x"/>
      </filters>
    </filterColumn>
  </autoFilter>
  <mergeCells count="16">
    <mergeCell ref="R3:R4"/>
    <mergeCell ref="A1:B1"/>
    <mergeCell ref="A2:R2"/>
    <mergeCell ref="A3:A4"/>
    <mergeCell ref="B3:B4"/>
    <mergeCell ref="C3:C4"/>
    <mergeCell ref="D3:D4"/>
    <mergeCell ref="E3:E4"/>
    <mergeCell ref="F3:G4"/>
    <mergeCell ref="H3:H4"/>
    <mergeCell ref="I3:I4"/>
    <mergeCell ref="J3:J4"/>
    <mergeCell ref="K3:K4"/>
    <mergeCell ref="L3:L4"/>
    <mergeCell ref="M3:M4"/>
    <mergeCell ref="N3:Q3"/>
  </mergeCells>
  <printOptions horizontalCentered="1"/>
  <pageMargins left="0.31496062992125984" right="0.31496062992125984" top="0.94488188976377963" bottom="0.31496062992125984" header="0.27559055118110237" footer="0.27559055118110237"/>
  <pageSetup paperSize="9" scale="90" fitToHeight="0" orientation="portrait" copies="2" r:id="rId1"/>
  <headerFooter>
    <oddFooter xml:space="preserve">&amp;R&amp;P+11 </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W204"/>
  <sheetViews>
    <sheetView zoomScale="85" zoomScaleNormal="85" zoomScaleSheetLayoutView="85" workbookViewId="0">
      <pane ySplit="4" topLeftCell="A131" activePane="bottomLeft" state="frozen"/>
      <selection activeCell="W67" sqref="W67"/>
      <selection pane="bottomLeft" activeCell="Z147" sqref="Z147"/>
    </sheetView>
  </sheetViews>
  <sheetFormatPr defaultRowHeight="15.75"/>
  <cols>
    <col min="1" max="1" width="6.625" style="237" customWidth="1"/>
    <col min="2" max="2" width="44.125" style="6" customWidth="1"/>
    <col min="3" max="3" width="8.375" style="236" customWidth="1"/>
    <col min="4" max="4" width="9.25" style="7" hidden="1" customWidth="1"/>
    <col min="5" max="5" width="8.125" style="7" hidden="1" customWidth="1"/>
    <col min="6" max="6" width="8" style="7" customWidth="1"/>
    <col min="7" max="7" width="11.25" style="1" hidden="1" customWidth="1"/>
    <col min="8" max="8" width="13.875" style="236" customWidth="1"/>
    <col min="9" max="9" width="24.5" style="2" hidden="1" customWidth="1"/>
    <col min="10" max="10" width="14.125" style="236" hidden="1" customWidth="1"/>
    <col min="11" max="11" width="17.5" style="236" hidden="1" customWidth="1"/>
    <col min="12" max="12" width="27.25" style="3" hidden="1" customWidth="1"/>
    <col min="13" max="13" width="22.75" style="2" hidden="1" customWidth="1"/>
    <col min="14" max="17" width="0" style="236" hidden="1" customWidth="1"/>
    <col min="18" max="18" width="33.125" style="3" hidden="1" customWidth="1"/>
    <col min="19" max="19" width="4.5" style="2" hidden="1" customWidth="1"/>
    <col min="20" max="20" width="8" style="2" hidden="1" customWidth="1"/>
    <col min="21" max="22" width="9" style="2" hidden="1" customWidth="1"/>
    <col min="23" max="23" width="11.875" style="2" hidden="1" customWidth="1"/>
    <col min="24" max="250" width="9" style="2"/>
    <col min="251" max="251" width="8.25" style="2" bestFit="1" customWidth="1"/>
    <col min="252" max="252" width="36.125" style="2" customWidth="1"/>
    <col min="253" max="253" width="0" style="2" hidden="1" customWidth="1"/>
    <col min="254" max="255" width="8.125" style="2" customWidth="1"/>
    <col min="256" max="256" width="8" style="2" customWidth="1"/>
    <col min="257" max="257" width="7.375" style="2" customWidth="1"/>
    <col min="258" max="258" width="13.875" style="2" customWidth="1"/>
    <col min="259" max="259" width="14.125" style="2" customWidth="1"/>
    <col min="260" max="260" width="10.875" style="2" customWidth="1"/>
    <col min="261" max="261" width="0" style="2" hidden="1" customWidth="1"/>
    <col min="262" max="262" width="13.75" style="2" customWidth="1"/>
    <col min="263" max="263" width="0" style="2" hidden="1" customWidth="1"/>
    <col min="264" max="264" width="23.125" style="2" customWidth="1"/>
    <col min="265" max="265" width="22.75" style="2" customWidth="1"/>
    <col min="266" max="266" width="96.5" style="2" customWidth="1"/>
    <col min="267" max="506" width="9" style="2"/>
    <col min="507" max="507" width="8.25" style="2" bestFit="1" customWidth="1"/>
    <col min="508" max="508" width="36.125" style="2" customWidth="1"/>
    <col min="509" max="509" width="0" style="2" hidden="1" customWidth="1"/>
    <col min="510" max="511" width="8.125" style="2" customWidth="1"/>
    <col min="512" max="512" width="8" style="2" customWidth="1"/>
    <col min="513" max="513" width="7.375" style="2" customWidth="1"/>
    <col min="514" max="514" width="13.875" style="2" customWidth="1"/>
    <col min="515" max="515" width="14.125" style="2" customWidth="1"/>
    <col min="516" max="516" width="10.875" style="2" customWidth="1"/>
    <col min="517" max="517" width="0" style="2" hidden="1" customWidth="1"/>
    <col min="518" max="518" width="13.75" style="2" customWidth="1"/>
    <col min="519" max="519" width="0" style="2" hidden="1" customWidth="1"/>
    <col min="520" max="520" width="23.125" style="2" customWidth="1"/>
    <col min="521" max="521" width="22.75" style="2" customWidth="1"/>
    <col min="522" max="522" width="96.5" style="2" customWidth="1"/>
    <col min="523" max="762" width="9" style="2"/>
    <col min="763" max="763" width="8.25" style="2" bestFit="1" customWidth="1"/>
    <col min="764" max="764" width="36.125" style="2" customWidth="1"/>
    <col min="765" max="765" width="0" style="2" hidden="1" customWidth="1"/>
    <col min="766" max="767" width="8.125" style="2" customWidth="1"/>
    <col min="768" max="768" width="8" style="2" customWidth="1"/>
    <col min="769" max="769" width="7.375" style="2" customWidth="1"/>
    <col min="770" max="770" width="13.875" style="2" customWidth="1"/>
    <col min="771" max="771" width="14.125" style="2" customWidth="1"/>
    <col min="772" max="772" width="10.875" style="2" customWidth="1"/>
    <col min="773" max="773" width="0" style="2" hidden="1" customWidth="1"/>
    <col min="774" max="774" width="13.75" style="2" customWidth="1"/>
    <col min="775" max="775" width="0" style="2" hidden="1" customWidth="1"/>
    <col min="776" max="776" width="23.125" style="2" customWidth="1"/>
    <col min="777" max="777" width="22.75" style="2" customWidth="1"/>
    <col min="778" max="778" width="96.5" style="2" customWidth="1"/>
    <col min="779" max="1018" width="9" style="2"/>
    <col min="1019" max="1019" width="8.25" style="2" bestFit="1" customWidth="1"/>
    <col min="1020" max="1020" width="36.125" style="2" customWidth="1"/>
    <col min="1021" max="1021" width="0" style="2" hidden="1" customWidth="1"/>
    <col min="1022" max="1023" width="8.125" style="2" customWidth="1"/>
    <col min="1024" max="1024" width="8" style="2" customWidth="1"/>
    <col min="1025" max="1025" width="7.375" style="2" customWidth="1"/>
    <col min="1026" max="1026" width="13.875" style="2" customWidth="1"/>
    <col min="1027" max="1027" width="14.125" style="2" customWidth="1"/>
    <col min="1028" max="1028" width="10.875" style="2" customWidth="1"/>
    <col min="1029" max="1029" width="0" style="2" hidden="1" customWidth="1"/>
    <col min="1030" max="1030" width="13.75" style="2" customWidth="1"/>
    <col min="1031" max="1031" width="0" style="2" hidden="1" customWidth="1"/>
    <col min="1032" max="1032" width="23.125" style="2" customWidth="1"/>
    <col min="1033" max="1033" width="22.75" style="2" customWidth="1"/>
    <col min="1034" max="1034" width="96.5" style="2" customWidth="1"/>
    <col min="1035" max="1274" width="9" style="2"/>
    <col min="1275" max="1275" width="8.25" style="2" bestFit="1" customWidth="1"/>
    <col min="1276" max="1276" width="36.125" style="2" customWidth="1"/>
    <col min="1277" max="1277" width="0" style="2" hidden="1" customWidth="1"/>
    <col min="1278" max="1279" width="8.125" style="2" customWidth="1"/>
    <col min="1280" max="1280" width="8" style="2" customWidth="1"/>
    <col min="1281" max="1281" width="7.375" style="2" customWidth="1"/>
    <col min="1282" max="1282" width="13.875" style="2" customWidth="1"/>
    <col min="1283" max="1283" width="14.125" style="2" customWidth="1"/>
    <col min="1284" max="1284" width="10.875" style="2" customWidth="1"/>
    <col min="1285" max="1285" width="0" style="2" hidden="1" customWidth="1"/>
    <col min="1286" max="1286" width="13.75" style="2" customWidth="1"/>
    <col min="1287" max="1287" width="0" style="2" hidden="1" customWidth="1"/>
    <col min="1288" max="1288" width="23.125" style="2" customWidth="1"/>
    <col min="1289" max="1289" width="22.75" style="2" customWidth="1"/>
    <col min="1290" max="1290" width="96.5" style="2" customWidth="1"/>
    <col min="1291" max="1530" width="9" style="2"/>
    <col min="1531" max="1531" width="8.25" style="2" bestFit="1" customWidth="1"/>
    <col min="1532" max="1532" width="36.125" style="2" customWidth="1"/>
    <col min="1533" max="1533" width="0" style="2" hidden="1" customWidth="1"/>
    <col min="1534" max="1535" width="8.125" style="2" customWidth="1"/>
    <col min="1536" max="1536" width="8" style="2" customWidth="1"/>
    <col min="1537" max="1537" width="7.375" style="2" customWidth="1"/>
    <col min="1538" max="1538" width="13.875" style="2" customWidth="1"/>
    <col min="1539" max="1539" width="14.125" style="2" customWidth="1"/>
    <col min="1540" max="1540" width="10.875" style="2" customWidth="1"/>
    <col min="1541" max="1541" width="0" style="2" hidden="1" customWidth="1"/>
    <col min="1542" max="1542" width="13.75" style="2" customWidth="1"/>
    <col min="1543" max="1543" width="0" style="2" hidden="1" customWidth="1"/>
    <col min="1544" max="1544" width="23.125" style="2" customWidth="1"/>
    <col min="1545" max="1545" width="22.75" style="2" customWidth="1"/>
    <col min="1546" max="1546" width="96.5" style="2" customWidth="1"/>
    <col min="1547" max="1786" width="9" style="2"/>
    <col min="1787" max="1787" width="8.25" style="2" bestFit="1" customWidth="1"/>
    <col min="1788" max="1788" width="36.125" style="2" customWidth="1"/>
    <col min="1789" max="1789" width="0" style="2" hidden="1" customWidth="1"/>
    <col min="1790" max="1791" width="8.125" style="2" customWidth="1"/>
    <col min="1792" max="1792" width="8" style="2" customWidth="1"/>
    <col min="1793" max="1793" width="7.375" style="2" customWidth="1"/>
    <col min="1794" max="1794" width="13.875" style="2" customWidth="1"/>
    <col min="1795" max="1795" width="14.125" style="2" customWidth="1"/>
    <col min="1796" max="1796" width="10.875" style="2" customWidth="1"/>
    <col min="1797" max="1797" width="0" style="2" hidden="1" customWidth="1"/>
    <col min="1798" max="1798" width="13.75" style="2" customWidth="1"/>
    <col min="1799" max="1799" width="0" style="2" hidden="1" customWidth="1"/>
    <col min="1800" max="1800" width="23.125" style="2" customWidth="1"/>
    <col min="1801" max="1801" width="22.75" style="2" customWidth="1"/>
    <col min="1802" max="1802" width="96.5" style="2" customWidth="1"/>
    <col min="1803" max="2042" width="9" style="2"/>
    <col min="2043" max="2043" width="8.25" style="2" bestFit="1" customWidth="1"/>
    <col min="2044" max="2044" width="36.125" style="2" customWidth="1"/>
    <col min="2045" max="2045" width="0" style="2" hidden="1" customWidth="1"/>
    <col min="2046" max="2047" width="8.125" style="2" customWidth="1"/>
    <col min="2048" max="2048" width="8" style="2" customWidth="1"/>
    <col min="2049" max="2049" width="7.375" style="2" customWidth="1"/>
    <col min="2050" max="2050" width="13.875" style="2" customWidth="1"/>
    <col min="2051" max="2051" width="14.125" style="2" customWidth="1"/>
    <col min="2052" max="2052" width="10.875" style="2" customWidth="1"/>
    <col min="2053" max="2053" width="0" style="2" hidden="1" customWidth="1"/>
    <col min="2054" max="2054" width="13.75" style="2" customWidth="1"/>
    <col min="2055" max="2055" width="0" style="2" hidden="1" customWidth="1"/>
    <col min="2056" max="2056" width="23.125" style="2" customWidth="1"/>
    <col min="2057" max="2057" width="22.75" style="2" customWidth="1"/>
    <col min="2058" max="2058" width="96.5" style="2" customWidth="1"/>
    <col min="2059" max="2298" width="9" style="2"/>
    <col min="2299" max="2299" width="8.25" style="2" bestFit="1" customWidth="1"/>
    <col min="2300" max="2300" width="36.125" style="2" customWidth="1"/>
    <col min="2301" max="2301" width="0" style="2" hidden="1" customWidth="1"/>
    <col min="2302" max="2303" width="8.125" style="2" customWidth="1"/>
    <col min="2304" max="2304" width="8" style="2" customWidth="1"/>
    <col min="2305" max="2305" width="7.375" style="2" customWidth="1"/>
    <col min="2306" max="2306" width="13.875" style="2" customWidth="1"/>
    <col min="2307" max="2307" width="14.125" style="2" customWidth="1"/>
    <col min="2308" max="2308" width="10.875" style="2" customWidth="1"/>
    <col min="2309" max="2309" width="0" style="2" hidden="1" customWidth="1"/>
    <col min="2310" max="2310" width="13.75" style="2" customWidth="1"/>
    <col min="2311" max="2311" width="0" style="2" hidden="1" customWidth="1"/>
    <col min="2312" max="2312" width="23.125" style="2" customWidth="1"/>
    <col min="2313" max="2313" width="22.75" style="2" customWidth="1"/>
    <col min="2314" max="2314" width="96.5" style="2" customWidth="1"/>
    <col min="2315" max="2554" width="9" style="2"/>
    <col min="2555" max="2555" width="8.25" style="2" bestFit="1" customWidth="1"/>
    <col min="2556" max="2556" width="36.125" style="2" customWidth="1"/>
    <col min="2557" max="2557" width="0" style="2" hidden="1" customWidth="1"/>
    <col min="2558" max="2559" width="8.125" style="2" customWidth="1"/>
    <col min="2560" max="2560" width="8" style="2" customWidth="1"/>
    <col min="2561" max="2561" width="7.375" style="2" customWidth="1"/>
    <col min="2562" max="2562" width="13.875" style="2" customWidth="1"/>
    <col min="2563" max="2563" width="14.125" style="2" customWidth="1"/>
    <col min="2564" max="2564" width="10.875" style="2" customWidth="1"/>
    <col min="2565" max="2565" width="0" style="2" hidden="1" customWidth="1"/>
    <col min="2566" max="2566" width="13.75" style="2" customWidth="1"/>
    <col min="2567" max="2567" width="0" style="2" hidden="1" customWidth="1"/>
    <col min="2568" max="2568" width="23.125" style="2" customWidth="1"/>
    <col min="2569" max="2569" width="22.75" style="2" customWidth="1"/>
    <col min="2570" max="2570" width="96.5" style="2" customWidth="1"/>
    <col min="2571" max="2810" width="9" style="2"/>
    <col min="2811" max="2811" width="8.25" style="2" bestFit="1" customWidth="1"/>
    <col min="2812" max="2812" width="36.125" style="2" customWidth="1"/>
    <col min="2813" max="2813" width="0" style="2" hidden="1" customWidth="1"/>
    <col min="2814" max="2815" width="8.125" style="2" customWidth="1"/>
    <col min="2816" max="2816" width="8" style="2" customWidth="1"/>
    <col min="2817" max="2817" width="7.375" style="2" customWidth="1"/>
    <col min="2818" max="2818" width="13.875" style="2" customWidth="1"/>
    <col min="2819" max="2819" width="14.125" style="2" customWidth="1"/>
    <col min="2820" max="2820" width="10.875" style="2" customWidth="1"/>
    <col min="2821" max="2821" width="0" style="2" hidden="1" customWidth="1"/>
    <col min="2822" max="2822" width="13.75" style="2" customWidth="1"/>
    <col min="2823" max="2823" width="0" style="2" hidden="1" customWidth="1"/>
    <col min="2824" max="2824" width="23.125" style="2" customWidth="1"/>
    <col min="2825" max="2825" width="22.75" style="2" customWidth="1"/>
    <col min="2826" max="2826" width="96.5" style="2" customWidth="1"/>
    <col min="2827" max="3066" width="9" style="2"/>
    <col min="3067" max="3067" width="8.25" style="2" bestFit="1" customWidth="1"/>
    <col min="3068" max="3068" width="36.125" style="2" customWidth="1"/>
    <col min="3069" max="3069" width="0" style="2" hidden="1" customWidth="1"/>
    <col min="3070" max="3071" width="8.125" style="2" customWidth="1"/>
    <col min="3072" max="3072" width="8" style="2" customWidth="1"/>
    <col min="3073" max="3073" width="7.375" style="2" customWidth="1"/>
    <col min="3074" max="3074" width="13.875" style="2" customWidth="1"/>
    <col min="3075" max="3075" width="14.125" style="2" customWidth="1"/>
    <col min="3076" max="3076" width="10.875" style="2" customWidth="1"/>
    <col min="3077" max="3077" width="0" style="2" hidden="1" customWidth="1"/>
    <col min="3078" max="3078" width="13.75" style="2" customWidth="1"/>
    <col min="3079" max="3079" width="0" style="2" hidden="1" customWidth="1"/>
    <col min="3080" max="3080" width="23.125" style="2" customWidth="1"/>
    <col min="3081" max="3081" width="22.75" style="2" customWidth="1"/>
    <col min="3082" max="3082" width="96.5" style="2" customWidth="1"/>
    <col min="3083" max="3322" width="9" style="2"/>
    <col min="3323" max="3323" width="8.25" style="2" bestFit="1" customWidth="1"/>
    <col min="3324" max="3324" width="36.125" style="2" customWidth="1"/>
    <col min="3325" max="3325" width="0" style="2" hidden="1" customWidth="1"/>
    <col min="3326" max="3327" width="8.125" style="2" customWidth="1"/>
    <col min="3328" max="3328" width="8" style="2" customWidth="1"/>
    <col min="3329" max="3329" width="7.375" style="2" customWidth="1"/>
    <col min="3330" max="3330" width="13.875" style="2" customWidth="1"/>
    <col min="3331" max="3331" width="14.125" style="2" customWidth="1"/>
    <col min="3332" max="3332" width="10.875" style="2" customWidth="1"/>
    <col min="3333" max="3333" width="0" style="2" hidden="1" customWidth="1"/>
    <col min="3334" max="3334" width="13.75" style="2" customWidth="1"/>
    <col min="3335" max="3335" width="0" style="2" hidden="1" customWidth="1"/>
    <col min="3336" max="3336" width="23.125" style="2" customWidth="1"/>
    <col min="3337" max="3337" width="22.75" style="2" customWidth="1"/>
    <col min="3338" max="3338" width="96.5" style="2" customWidth="1"/>
    <col min="3339" max="3578" width="9" style="2"/>
    <col min="3579" max="3579" width="8.25" style="2" bestFit="1" customWidth="1"/>
    <col min="3580" max="3580" width="36.125" style="2" customWidth="1"/>
    <col min="3581" max="3581" width="0" style="2" hidden="1" customWidth="1"/>
    <col min="3582" max="3583" width="8.125" style="2" customWidth="1"/>
    <col min="3584" max="3584" width="8" style="2" customWidth="1"/>
    <col min="3585" max="3585" width="7.375" style="2" customWidth="1"/>
    <col min="3586" max="3586" width="13.875" style="2" customWidth="1"/>
    <col min="3587" max="3587" width="14.125" style="2" customWidth="1"/>
    <col min="3588" max="3588" width="10.875" style="2" customWidth="1"/>
    <col min="3589" max="3589" width="0" style="2" hidden="1" customWidth="1"/>
    <col min="3590" max="3590" width="13.75" style="2" customWidth="1"/>
    <col min="3591" max="3591" width="0" style="2" hidden="1" customWidth="1"/>
    <col min="3592" max="3592" width="23.125" style="2" customWidth="1"/>
    <col min="3593" max="3593" width="22.75" style="2" customWidth="1"/>
    <col min="3594" max="3594" width="96.5" style="2" customWidth="1"/>
    <col min="3595" max="3834" width="9" style="2"/>
    <col min="3835" max="3835" width="8.25" style="2" bestFit="1" customWidth="1"/>
    <col min="3836" max="3836" width="36.125" style="2" customWidth="1"/>
    <col min="3837" max="3837" width="0" style="2" hidden="1" customWidth="1"/>
    <col min="3838" max="3839" width="8.125" style="2" customWidth="1"/>
    <col min="3840" max="3840" width="8" style="2" customWidth="1"/>
    <col min="3841" max="3841" width="7.375" style="2" customWidth="1"/>
    <col min="3842" max="3842" width="13.875" style="2" customWidth="1"/>
    <col min="3843" max="3843" width="14.125" style="2" customWidth="1"/>
    <col min="3844" max="3844" width="10.875" style="2" customWidth="1"/>
    <col min="3845" max="3845" width="0" style="2" hidden="1" customWidth="1"/>
    <col min="3846" max="3846" width="13.75" style="2" customWidth="1"/>
    <col min="3847" max="3847" width="0" style="2" hidden="1" customWidth="1"/>
    <col min="3848" max="3848" width="23.125" style="2" customWidth="1"/>
    <col min="3849" max="3849" width="22.75" style="2" customWidth="1"/>
    <col min="3850" max="3850" width="96.5" style="2" customWidth="1"/>
    <col min="3851" max="4090" width="9" style="2"/>
    <col min="4091" max="4091" width="8.25" style="2" bestFit="1" customWidth="1"/>
    <col min="4092" max="4092" width="36.125" style="2" customWidth="1"/>
    <col min="4093" max="4093" width="0" style="2" hidden="1" customWidth="1"/>
    <col min="4094" max="4095" width="8.125" style="2" customWidth="1"/>
    <col min="4096" max="4096" width="8" style="2" customWidth="1"/>
    <col min="4097" max="4097" width="7.375" style="2" customWidth="1"/>
    <col min="4098" max="4098" width="13.875" style="2" customWidth="1"/>
    <col min="4099" max="4099" width="14.125" style="2" customWidth="1"/>
    <col min="4100" max="4100" width="10.875" style="2" customWidth="1"/>
    <col min="4101" max="4101" width="0" style="2" hidden="1" customWidth="1"/>
    <col min="4102" max="4102" width="13.75" style="2" customWidth="1"/>
    <col min="4103" max="4103" width="0" style="2" hidden="1" customWidth="1"/>
    <col min="4104" max="4104" width="23.125" style="2" customWidth="1"/>
    <col min="4105" max="4105" width="22.75" style="2" customWidth="1"/>
    <col min="4106" max="4106" width="96.5" style="2" customWidth="1"/>
    <col min="4107" max="4346" width="9" style="2"/>
    <col min="4347" max="4347" width="8.25" style="2" bestFit="1" customWidth="1"/>
    <col min="4348" max="4348" width="36.125" style="2" customWidth="1"/>
    <col min="4349" max="4349" width="0" style="2" hidden="1" customWidth="1"/>
    <col min="4350" max="4351" width="8.125" style="2" customWidth="1"/>
    <col min="4352" max="4352" width="8" style="2" customWidth="1"/>
    <col min="4353" max="4353" width="7.375" style="2" customWidth="1"/>
    <col min="4354" max="4354" width="13.875" style="2" customWidth="1"/>
    <col min="4355" max="4355" width="14.125" style="2" customWidth="1"/>
    <col min="4356" max="4356" width="10.875" style="2" customWidth="1"/>
    <col min="4357" max="4357" width="0" style="2" hidden="1" customWidth="1"/>
    <col min="4358" max="4358" width="13.75" style="2" customWidth="1"/>
    <col min="4359" max="4359" width="0" style="2" hidden="1" customWidth="1"/>
    <col min="4360" max="4360" width="23.125" style="2" customWidth="1"/>
    <col min="4361" max="4361" width="22.75" style="2" customWidth="1"/>
    <col min="4362" max="4362" width="96.5" style="2" customWidth="1"/>
    <col min="4363" max="4602" width="9" style="2"/>
    <col min="4603" max="4603" width="8.25" style="2" bestFit="1" customWidth="1"/>
    <col min="4604" max="4604" width="36.125" style="2" customWidth="1"/>
    <col min="4605" max="4605" width="0" style="2" hidden="1" customWidth="1"/>
    <col min="4606" max="4607" width="8.125" style="2" customWidth="1"/>
    <col min="4608" max="4608" width="8" style="2" customWidth="1"/>
    <col min="4609" max="4609" width="7.375" style="2" customWidth="1"/>
    <col min="4610" max="4610" width="13.875" style="2" customWidth="1"/>
    <col min="4611" max="4611" width="14.125" style="2" customWidth="1"/>
    <col min="4612" max="4612" width="10.875" style="2" customWidth="1"/>
    <col min="4613" max="4613" width="0" style="2" hidden="1" customWidth="1"/>
    <col min="4614" max="4614" width="13.75" style="2" customWidth="1"/>
    <col min="4615" max="4615" width="0" style="2" hidden="1" customWidth="1"/>
    <col min="4616" max="4616" width="23.125" style="2" customWidth="1"/>
    <col min="4617" max="4617" width="22.75" style="2" customWidth="1"/>
    <col min="4618" max="4618" width="96.5" style="2" customWidth="1"/>
    <col min="4619" max="4858" width="9" style="2"/>
    <col min="4859" max="4859" width="8.25" style="2" bestFit="1" customWidth="1"/>
    <col min="4860" max="4860" width="36.125" style="2" customWidth="1"/>
    <col min="4861" max="4861" width="0" style="2" hidden="1" customWidth="1"/>
    <col min="4862" max="4863" width="8.125" style="2" customWidth="1"/>
    <col min="4864" max="4864" width="8" style="2" customWidth="1"/>
    <col min="4865" max="4865" width="7.375" style="2" customWidth="1"/>
    <col min="4866" max="4866" width="13.875" style="2" customWidth="1"/>
    <col min="4867" max="4867" width="14.125" style="2" customWidth="1"/>
    <col min="4868" max="4868" width="10.875" style="2" customWidth="1"/>
    <col min="4869" max="4869" width="0" style="2" hidden="1" customWidth="1"/>
    <col min="4870" max="4870" width="13.75" style="2" customWidth="1"/>
    <col min="4871" max="4871" width="0" style="2" hidden="1" customWidth="1"/>
    <col min="4872" max="4872" width="23.125" style="2" customWidth="1"/>
    <col min="4873" max="4873" width="22.75" style="2" customWidth="1"/>
    <col min="4874" max="4874" width="96.5" style="2" customWidth="1"/>
    <col min="4875" max="5114" width="9" style="2"/>
    <col min="5115" max="5115" width="8.25" style="2" bestFit="1" customWidth="1"/>
    <col min="5116" max="5116" width="36.125" style="2" customWidth="1"/>
    <col min="5117" max="5117" width="0" style="2" hidden="1" customWidth="1"/>
    <col min="5118" max="5119" width="8.125" style="2" customWidth="1"/>
    <col min="5120" max="5120" width="8" style="2" customWidth="1"/>
    <col min="5121" max="5121" width="7.375" style="2" customWidth="1"/>
    <col min="5122" max="5122" width="13.875" style="2" customWidth="1"/>
    <col min="5123" max="5123" width="14.125" style="2" customWidth="1"/>
    <col min="5124" max="5124" width="10.875" style="2" customWidth="1"/>
    <col min="5125" max="5125" width="0" style="2" hidden="1" customWidth="1"/>
    <col min="5126" max="5126" width="13.75" style="2" customWidth="1"/>
    <col min="5127" max="5127" width="0" style="2" hidden="1" customWidth="1"/>
    <col min="5128" max="5128" width="23.125" style="2" customWidth="1"/>
    <col min="5129" max="5129" width="22.75" style="2" customWidth="1"/>
    <col min="5130" max="5130" width="96.5" style="2" customWidth="1"/>
    <col min="5131" max="5370" width="9" style="2"/>
    <col min="5371" max="5371" width="8.25" style="2" bestFit="1" customWidth="1"/>
    <col min="5372" max="5372" width="36.125" style="2" customWidth="1"/>
    <col min="5373" max="5373" width="0" style="2" hidden="1" customWidth="1"/>
    <col min="5374" max="5375" width="8.125" style="2" customWidth="1"/>
    <col min="5376" max="5376" width="8" style="2" customWidth="1"/>
    <col min="5377" max="5377" width="7.375" style="2" customWidth="1"/>
    <col min="5378" max="5378" width="13.875" style="2" customWidth="1"/>
    <col min="5379" max="5379" width="14.125" style="2" customWidth="1"/>
    <col min="5380" max="5380" width="10.875" style="2" customWidth="1"/>
    <col min="5381" max="5381" width="0" style="2" hidden="1" customWidth="1"/>
    <col min="5382" max="5382" width="13.75" style="2" customWidth="1"/>
    <col min="5383" max="5383" width="0" style="2" hidden="1" customWidth="1"/>
    <col min="5384" max="5384" width="23.125" style="2" customWidth="1"/>
    <col min="5385" max="5385" width="22.75" style="2" customWidth="1"/>
    <col min="5386" max="5386" width="96.5" style="2" customWidth="1"/>
    <col min="5387" max="5626" width="9" style="2"/>
    <col min="5627" max="5627" width="8.25" style="2" bestFit="1" customWidth="1"/>
    <col min="5628" max="5628" width="36.125" style="2" customWidth="1"/>
    <col min="5629" max="5629" width="0" style="2" hidden="1" customWidth="1"/>
    <col min="5630" max="5631" width="8.125" style="2" customWidth="1"/>
    <col min="5632" max="5632" width="8" style="2" customWidth="1"/>
    <col min="5633" max="5633" width="7.375" style="2" customWidth="1"/>
    <col min="5634" max="5634" width="13.875" style="2" customWidth="1"/>
    <col min="5635" max="5635" width="14.125" style="2" customWidth="1"/>
    <col min="5636" max="5636" width="10.875" style="2" customWidth="1"/>
    <col min="5637" max="5637" width="0" style="2" hidden="1" customWidth="1"/>
    <col min="5638" max="5638" width="13.75" style="2" customWidth="1"/>
    <col min="5639" max="5639" width="0" style="2" hidden="1" customWidth="1"/>
    <col min="5640" max="5640" width="23.125" style="2" customWidth="1"/>
    <col min="5641" max="5641" width="22.75" style="2" customWidth="1"/>
    <col min="5642" max="5642" width="96.5" style="2" customWidth="1"/>
    <col min="5643" max="5882" width="9" style="2"/>
    <col min="5883" max="5883" width="8.25" style="2" bestFit="1" customWidth="1"/>
    <col min="5884" max="5884" width="36.125" style="2" customWidth="1"/>
    <col min="5885" max="5885" width="0" style="2" hidden="1" customWidth="1"/>
    <col min="5886" max="5887" width="8.125" style="2" customWidth="1"/>
    <col min="5888" max="5888" width="8" style="2" customWidth="1"/>
    <col min="5889" max="5889" width="7.375" style="2" customWidth="1"/>
    <col min="5890" max="5890" width="13.875" style="2" customWidth="1"/>
    <col min="5891" max="5891" width="14.125" style="2" customWidth="1"/>
    <col min="5892" max="5892" width="10.875" style="2" customWidth="1"/>
    <col min="5893" max="5893" width="0" style="2" hidden="1" customWidth="1"/>
    <col min="5894" max="5894" width="13.75" style="2" customWidth="1"/>
    <col min="5895" max="5895" width="0" style="2" hidden="1" customWidth="1"/>
    <col min="5896" max="5896" width="23.125" style="2" customWidth="1"/>
    <col min="5897" max="5897" width="22.75" style="2" customWidth="1"/>
    <col min="5898" max="5898" width="96.5" style="2" customWidth="1"/>
    <col min="5899" max="6138" width="9" style="2"/>
    <col min="6139" max="6139" width="8.25" style="2" bestFit="1" customWidth="1"/>
    <col min="6140" max="6140" width="36.125" style="2" customWidth="1"/>
    <col min="6141" max="6141" width="0" style="2" hidden="1" customWidth="1"/>
    <col min="6142" max="6143" width="8.125" style="2" customWidth="1"/>
    <col min="6144" max="6144" width="8" style="2" customWidth="1"/>
    <col min="6145" max="6145" width="7.375" style="2" customWidth="1"/>
    <col min="6146" max="6146" width="13.875" style="2" customWidth="1"/>
    <col min="6147" max="6147" width="14.125" style="2" customWidth="1"/>
    <col min="6148" max="6148" width="10.875" style="2" customWidth="1"/>
    <col min="6149" max="6149" width="0" style="2" hidden="1" customWidth="1"/>
    <col min="6150" max="6150" width="13.75" style="2" customWidth="1"/>
    <col min="6151" max="6151" width="0" style="2" hidden="1" customWidth="1"/>
    <col min="6152" max="6152" width="23.125" style="2" customWidth="1"/>
    <col min="6153" max="6153" width="22.75" style="2" customWidth="1"/>
    <col min="6154" max="6154" width="96.5" style="2" customWidth="1"/>
    <col min="6155" max="6394" width="9" style="2"/>
    <col min="6395" max="6395" width="8.25" style="2" bestFit="1" customWidth="1"/>
    <col min="6396" max="6396" width="36.125" style="2" customWidth="1"/>
    <col min="6397" max="6397" width="0" style="2" hidden="1" customWidth="1"/>
    <col min="6398" max="6399" width="8.125" style="2" customWidth="1"/>
    <col min="6400" max="6400" width="8" style="2" customWidth="1"/>
    <col min="6401" max="6401" width="7.375" style="2" customWidth="1"/>
    <col min="6402" max="6402" width="13.875" style="2" customWidth="1"/>
    <col min="6403" max="6403" width="14.125" style="2" customWidth="1"/>
    <col min="6404" max="6404" width="10.875" style="2" customWidth="1"/>
    <col min="6405" max="6405" width="0" style="2" hidden="1" customWidth="1"/>
    <col min="6406" max="6406" width="13.75" style="2" customWidth="1"/>
    <col min="6407" max="6407" width="0" style="2" hidden="1" customWidth="1"/>
    <col min="6408" max="6408" width="23.125" style="2" customWidth="1"/>
    <col min="6409" max="6409" width="22.75" style="2" customWidth="1"/>
    <col min="6410" max="6410" width="96.5" style="2" customWidth="1"/>
    <col min="6411" max="6650" width="9" style="2"/>
    <col min="6651" max="6651" width="8.25" style="2" bestFit="1" customWidth="1"/>
    <col min="6652" max="6652" width="36.125" style="2" customWidth="1"/>
    <col min="6653" max="6653" width="0" style="2" hidden="1" customWidth="1"/>
    <col min="6654" max="6655" width="8.125" style="2" customWidth="1"/>
    <col min="6656" max="6656" width="8" style="2" customWidth="1"/>
    <col min="6657" max="6657" width="7.375" style="2" customWidth="1"/>
    <col min="6658" max="6658" width="13.875" style="2" customWidth="1"/>
    <col min="6659" max="6659" width="14.125" style="2" customWidth="1"/>
    <col min="6660" max="6660" width="10.875" style="2" customWidth="1"/>
    <col min="6661" max="6661" width="0" style="2" hidden="1" customWidth="1"/>
    <col min="6662" max="6662" width="13.75" style="2" customWidth="1"/>
    <col min="6663" max="6663" width="0" style="2" hidden="1" customWidth="1"/>
    <col min="6664" max="6664" width="23.125" style="2" customWidth="1"/>
    <col min="6665" max="6665" width="22.75" style="2" customWidth="1"/>
    <col min="6666" max="6666" width="96.5" style="2" customWidth="1"/>
    <col min="6667" max="6906" width="9" style="2"/>
    <col min="6907" max="6907" width="8.25" style="2" bestFit="1" customWidth="1"/>
    <col min="6908" max="6908" width="36.125" style="2" customWidth="1"/>
    <col min="6909" max="6909" width="0" style="2" hidden="1" customWidth="1"/>
    <col min="6910" max="6911" width="8.125" style="2" customWidth="1"/>
    <col min="6912" max="6912" width="8" style="2" customWidth="1"/>
    <col min="6913" max="6913" width="7.375" style="2" customWidth="1"/>
    <col min="6914" max="6914" width="13.875" style="2" customWidth="1"/>
    <col min="6915" max="6915" width="14.125" style="2" customWidth="1"/>
    <col min="6916" max="6916" width="10.875" style="2" customWidth="1"/>
    <col min="6917" max="6917" width="0" style="2" hidden="1" customWidth="1"/>
    <col min="6918" max="6918" width="13.75" style="2" customWidth="1"/>
    <col min="6919" max="6919" width="0" style="2" hidden="1" customWidth="1"/>
    <col min="6920" max="6920" width="23.125" style="2" customWidth="1"/>
    <col min="6921" max="6921" width="22.75" style="2" customWidth="1"/>
    <col min="6922" max="6922" width="96.5" style="2" customWidth="1"/>
    <col min="6923" max="7162" width="9" style="2"/>
    <col min="7163" max="7163" width="8.25" style="2" bestFit="1" customWidth="1"/>
    <col min="7164" max="7164" width="36.125" style="2" customWidth="1"/>
    <col min="7165" max="7165" width="0" style="2" hidden="1" customWidth="1"/>
    <col min="7166" max="7167" width="8.125" style="2" customWidth="1"/>
    <col min="7168" max="7168" width="8" style="2" customWidth="1"/>
    <col min="7169" max="7169" width="7.375" style="2" customWidth="1"/>
    <col min="7170" max="7170" width="13.875" style="2" customWidth="1"/>
    <col min="7171" max="7171" width="14.125" style="2" customWidth="1"/>
    <col min="7172" max="7172" width="10.875" style="2" customWidth="1"/>
    <col min="7173" max="7173" width="0" style="2" hidden="1" customWidth="1"/>
    <col min="7174" max="7174" width="13.75" style="2" customWidth="1"/>
    <col min="7175" max="7175" width="0" style="2" hidden="1" customWidth="1"/>
    <col min="7176" max="7176" width="23.125" style="2" customWidth="1"/>
    <col min="7177" max="7177" width="22.75" style="2" customWidth="1"/>
    <col min="7178" max="7178" width="96.5" style="2" customWidth="1"/>
    <col min="7179" max="7418" width="9" style="2"/>
    <col min="7419" max="7419" width="8.25" style="2" bestFit="1" customWidth="1"/>
    <col min="7420" max="7420" width="36.125" style="2" customWidth="1"/>
    <col min="7421" max="7421" width="0" style="2" hidden="1" customWidth="1"/>
    <col min="7422" max="7423" width="8.125" style="2" customWidth="1"/>
    <col min="7424" max="7424" width="8" style="2" customWidth="1"/>
    <col min="7425" max="7425" width="7.375" style="2" customWidth="1"/>
    <col min="7426" max="7426" width="13.875" style="2" customWidth="1"/>
    <col min="7427" max="7427" width="14.125" style="2" customWidth="1"/>
    <col min="7428" max="7428" width="10.875" style="2" customWidth="1"/>
    <col min="7429" max="7429" width="0" style="2" hidden="1" customWidth="1"/>
    <col min="7430" max="7430" width="13.75" style="2" customWidth="1"/>
    <col min="7431" max="7431" width="0" style="2" hidden="1" customWidth="1"/>
    <col min="7432" max="7432" width="23.125" style="2" customWidth="1"/>
    <col min="7433" max="7433" width="22.75" style="2" customWidth="1"/>
    <col min="7434" max="7434" width="96.5" style="2" customWidth="1"/>
    <col min="7435" max="7674" width="9" style="2"/>
    <col min="7675" max="7675" width="8.25" style="2" bestFit="1" customWidth="1"/>
    <col min="7676" max="7676" width="36.125" style="2" customWidth="1"/>
    <col min="7677" max="7677" width="0" style="2" hidden="1" customWidth="1"/>
    <col min="7678" max="7679" width="8.125" style="2" customWidth="1"/>
    <col min="7680" max="7680" width="8" style="2" customWidth="1"/>
    <col min="7681" max="7681" width="7.375" style="2" customWidth="1"/>
    <col min="7682" max="7682" width="13.875" style="2" customWidth="1"/>
    <col min="7683" max="7683" width="14.125" style="2" customWidth="1"/>
    <col min="7684" max="7684" width="10.875" style="2" customWidth="1"/>
    <col min="7685" max="7685" width="0" style="2" hidden="1" customWidth="1"/>
    <col min="7686" max="7686" width="13.75" style="2" customWidth="1"/>
    <col min="7687" max="7687" width="0" style="2" hidden="1" customWidth="1"/>
    <col min="7688" max="7688" width="23.125" style="2" customWidth="1"/>
    <col min="7689" max="7689" width="22.75" style="2" customWidth="1"/>
    <col min="7690" max="7690" width="96.5" style="2" customWidth="1"/>
    <col min="7691" max="7930" width="9" style="2"/>
    <col min="7931" max="7931" width="8.25" style="2" bestFit="1" customWidth="1"/>
    <col min="7932" max="7932" width="36.125" style="2" customWidth="1"/>
    <col min="7933" max="7933" width="0" style="2" hidden="1" customWidth="1"/>
    <col min="7934" max="7935" width="8.125" style="2" customWidth="1"/>
    <col min="7936" max="7936" width="8" style="2" customWidth="1"/>
    <col min="7937" max="7937" width="7.375" style="2" customWidth="1"/>
    <col min="7938" max="7938" width="13.875" style="2" customWidth="1"/>
    <col min="7939" max="7939" width="14.125" style="2" customWidth="1"/>
    <col min="7940" max="7940" width="10.875" style="2" customWidth="1"/>
    <col min="7941" max="7941" width="0" style="2" hidden="1" customWidth="1"/>
    <col min="7942" max="7942" width="13.75" style="2" customWidth="1"/>
    <col min="7943" max="7943" width="0" style="2" hidden="1" customWidth="1"/>
    <col min="7944" max="7944" width="23.125" style="2" customWidth="1"/>
    <col min="7945" max="7945" width="22.75" style="2" customWidth="1"/>
    <col min="7946" max="7946" width="96.5" style="2" customWidth="1"/>
    <col min="7947" max="8186" width="9" style="2"/>
    <col min="8187" max="8187" width="8.25" style="2" bestFit="1" customWidth="1"/>
    <col min="8188" max="8188" width="36.125" style="2" customWidth="1"/>
    <col min="8189" max="8189" width="0" style="2" hidden="1" customWidth="1"/>
    <col min="8190" max="8191" width="8.125" style="2" customWidth="1"/>
    <col min="8192" max="8192" width="8" style="2" customWidth="1"/>
    <col min="8193" max="8193" width="7.375" style="2" customWidth="1"/>
    <col min="8194" max="8194" width="13.875" style="2" customWidth="1"/>
    <col min="8195" max="8195" width="14.125" style="2" customWidth="1"/>
    <col min="8196" max="8196" width="10.875" style="2" customWidth="1"/>
    <col min="8197" max="8197" width="0" style="2" hidden="1" customWidth="1"/>
    <col min="8198" max="8198" width="13.75" style="2" customWidth="1"/>
    <col min="8199" max="8199" width="0" style="2" hidden="1" customWidth="1"/>
    <col min="8200" max="8200" width="23.125" style="2" customWidth="1"/>
    <col min="8201" max="8201" width="22.75" style="2" customWidth="1"/>
    <col min="8202" max="8202" width="96.5" style="2" customWidth="1"/>
    <col min="8203" max="8442" width="9" style="2"/>
    <col min="8443" max="8443" width="8.25" style="2" bestFit="1" customWidth="1"/>
    <col min="8444" max="8444" width="36.125" style="2" customWidth="1"/>
    <col min="8445" max="8445" width="0" style="2" hidden="1" customWidth="1"/>
    <col min="8446" max="8447" width="8.125" style="2" customWidth="1"/>
    <col min="8448" max="8448" width="8" style="2" customWidth="1"/>
    <col min="8449" max="8449" width="7.375" style="2" customWidth="1"/>
    <col min="8450" max="8450" width="13.875" style="2" customWidth="1"/>
    <col min="8451" max="8451" width="14.125" style="2" customWidth="1"/>
    <col min="8452" max="8452" width="10.875" style="2" customWidth="1"/>
    <col min="8453" max="8453" width="0" style="2" hidden="1" customWidth="1"/>
    <col min="8454" max="8454" width="13.75" style="2" customWidth="1"/>
    <col min="8455" max="8455" width="0" style="2" hidden="1" customWidth="1"/>
    <col min="8456" max="8456" width="23.125" style="2" customWidth="1"/>
    <col min="8457" max="8457" width="22.75" style="2" customWidth="1"/>
    <col min="8458" max="8458" width="96.5" style="2" customWidth="1"/>
    <col min="8459" max="8698" width="9" style="2"/>
    <col min="8699" max="8699" width="8.25" style="2" bestFit="1" customWidth="1"/>
    <col min="8700" max="8700" width="36.125" style="2" customWidth="1"/>
    <col min="8701" max="8701" width="0" style="2" hidden="1" customWidth="1"/>
    <col min="8702" max="8703" width="8.125" style="2" customWidth="1"/>
    <col min="8704" max="8704" width="8" style="2" customWidth="1"/>
    <col min="8705" max="8705" width="7.375" style="2" customWidth="1"/>
    <col min="8706" max="8706" width="13.875" style="2" customWidth="1"/>
    <col min="8707" max="8707" width="14.125" style="2" customWidth="1"/>
    <col min="8708" max="8708" width="10.875" style="2" customWidth="1"/>
    <col min="8709" max="8709" width="0" style="2" hidden="1" customWidth="1"/>
    <col min="8710" max="8710" width="13.75" style="2" customWidth="1"/>
    <col min="8711" max="8711" width="0" style="2" hidden="1" customWidth="1"/>
    <col min="8712" max="8712" width="23.125" style="2" customWidth="1"/>
    <col min="8713" max="8713" width="22.75" style="2" customWidth="1"/>
    <col min="8714" max="8714" width="96.5" style="2" customWidth="1"/>
    <col min="8715" max="8954" width="9" style="2"/>
    <col min="8955" max="8955" width="8.25" style="2" bestFit="1" customWidth="1"/>
    <col min="8956" max="8956" width="36.125" style="2" customWidth="1"/>
    <col min="8957" max="8957" width="0" style="2" hidden="1" customWidth="1"/>
    <col min="8958" max="8959" width="8.125" style="2" customWidth="1"/>
    <col min="8960" max="8960" width="8" style="2" customWidth="1"/>
    <col min="8961" max="8961" width="7.375" style="2" customWidth="1"/>
    <col min="8962" max="8962" width="13.875" style="2" customWidth="1"/>
    <col min="8963" max="8963" width="14.125" style="2" customWidth="1"/>
    <col min="8964" max="8964" width="10.875" style="2" customWidth="1"/>
    <col min="8965" max="8965" width="0" style="2" hidden="1" customWidth="1"/>
    <col min="8966" max="8966" width="13.75" style="2" customWidth="1"/>
    <col min="8967" max="8967" width="0" style="2" hidden="1" customWidth="1"/>
    <col min="8968" max="8968" width="23.125" style="2" customWidth="1"/>
    <col min="8969" max="8969" width="22.75" style="2" customWidth="1"/>
    <col min="8970" max="8970" width="96.5" style="2" customWidth="1"/>
    <col min="8971" max="9210" width="9" style="2"/>
    <col min="9211" max="9211" width="8.25" style="2" bestFit="1" customWidth="1"/>
    <col min="9212" max="9212" width="36.125" style="2" customWidth="1"/>
    <col min="9213" max="9213" width="0" style="2" hidden="1" customWidth="1"/>
    <col min="9214" max="9215" width="8.125" style="2" customWidth="1"/>
    <col min="9216" max="9216" width="8" style="2" customWidth="1"/>
    <col min="9217" max="9217" width="7.375" style="2" customWidth="1"/>
    <col min="9218" max="9218" width="13.875" style="2" customWidth="1"/>
    <col min="9219" max="9219" width="14.125" style="2" customWidth="1"/>
    <col min="9220" max="9220" width="10.875" style="2" customWidth="1"/>
    <col min="9221" max="9221" width="0" style="2" hidden="1" customWidth="1"/>
    <col min="9222" max="9222" width="13.75" style="2" customWidth="1"/>
    <col min="9223" max="9223" width="0" style="2" hidden="1" customWidth="1"/>
    <col min="9224" max="9224" width="23.125" style="2" customWidth="1"/>
    <col min="9225" max="9225" width="22.75" style="2" customWidth="1"/>
    <col min="9226" max="9226" width="96.5" style="2" customWidth="1"/>
    <col min="9227" max="9466" width="9" style="2"/>
    <col min="9467" max="9467" width="8.25" style="2" bestFit="1" customWidth="1"/>
    <col min="9468" max="9468" width="36.125" style="2" customWidth="1"/>
    <col min="9469" max="9469" width="0" style="2" hidden="1" customWidth="1"/>
    <col min="9470" max="9471" width="8.125" style="2" customWidth="1"/>
    <col min="9472" max="9472" width="8" style="2" customWidth="1"/>
    <col min="9473" max="9473" width="7.375" style="2" customWidth="1"/>
    <col min="9474" max="9474" width="13.875" style="2" customWidth="1"/>
    <col min="9475" max="9475" width="14.125" style="2" customWidth="1"/>
    <col min="9476" max="9476" width="10.875" style="2" customWidth="1"/>
    <col min="9477" max="9477" width="0" style="2" hidden="1" customWidth="1"/>
    <col min="9478" max="9478" width="13.75" style="2" customWidth="1"/>
    <col min="9479" max="9479" width="0" style="2" hidden="1" customWidth="1"/>
    <col min="9480" max="9480" width="23.125" style="2" customWidth="1"/>
    <col min="9481" max="9481" width="22.75" style="2" customWidth="1"/>
    <col min="9482" max="9482" width="96.5" style="2" customWidth="1"/>
    <col min="9483" max="9722" width="9" style="2"/>
    <col min="9723" max="9723" width="8.25" style="2" bestFit="1" customWidth="1"/>
    <col min="9724" max="9724" width="36.125" style="2" customWidth="1"/>
    <col min="9725" max="9725" width="0" style="2" hidden="1" customWidth="1"/>
    <col min="9726" max="9727" width="8.125" style="2" customWidth="1"/>
    <col min="9728" max="9728" width="8" style="2" customWidth="1"/>
    <col min="9729" max="9729" width="7.375" style="2" customWidth="1"/>
    <col min="9730" max="9730" width="13.875" style="2" customWidth="1"/>
    <col min="9731" max="9731" width="14.125" style="2" customWidth="1"/>
    <col min="9732" max="9732" width="10.875" style="2" customWidth="1"/>
    <col min="9733" max="9733" width="0" style="2" hidden="1" customWidth="1"/>
    <col min="9734" max="9734" width="13.75" style="2" customWidth="1"/>
    <col min="9735" max="9735" width="0" style="2" hidden="1" customWidth="1"/>
    <col min="9736" max="9736" width="23.125" style="2" customWidth="1"/>
    <col min="9737" max="9737" width="22.75" style="2" customWidth="1"/>
    <col min="9738" max="9738" width="96.5" style="2" customWidth="1"/>
    <col min="9739" max="9978" width="9" style="2"/>
    <col min="9979" max="9979" width="8.25" style="2" bestFit="1" customWidth="1"/>
    <col min="9980" max="9980" width="36.125" style="2" customWidth="1"/>
    <col min="9981" max="9981" width="0" style="2" hidden="1" customWidth="1"/>
    <col min="9982" max="9983" width="8.125" style="2" customWidth="1"/>
    <col min="9984" max="9984" width="8" style="2" customWidth="1"/>
    <col min="9985" max="9985" width="7.375" style="2" customWidth="1"/>
    <col min="9986" max="9986" width="13.875" style="2" customWidth="1"/>
    <col min="9987" max="9987" width="14.125" style="2" customWidth="1"/>
    <col min="9988" max="9988" width="10.875" style="2" customWidth="1"/>
    <col min="9989" max="9989" width="0" style="2" hidden="1" customWidth="1"/>
    <col min="9990" max="9990" width="13.75" style="2" customWidth="1"/>
    <col min="9991" max="9991" width="0" style="2" hidden="1" customWidth="1"/>
    <col min="9992" max="9992" width="23.125" style="2" customWidth="1"/>
    <col min="9993" max="9993" width="22.75" style="2" customWidth="1"/>
    <col min="9994" max="9994" width="96.5" style="2" customWidth="1"/>
    <col min="9995" max="10234" width="9" style="2"/>
    <col min="10235" max="10235" width="8.25" style="2" bestFit="1" customWidth="1"/>
    <col min="10236" max="10236" width="36.125" style="2" customWidth="1"/>
    <col min="10237" max="10237" width="0" style="2" hidden="1" customWidth="1"/>
    <col min="10238" max="10239" width="8.125" style="2" customWidth="1"/>
    <col min="10240" max="10240" width="8" style="2" customWidth="1"/>
    <col min="10241" max="10241" width="7.375" style="2" customWidth="1"/>
    <col min="10242" max="10242" width="13.875" style="2" customWidth="1"/>
    <col min="10243" max="10243" width="14.125" style="2" customWidth="1"/>
    <col min="10244" max="10244" width="10.875" style="2" customWidth="1"/>
    <col min="10245" max="10245" width="0" style="2" hidden="1" customWidth="1"/>
    <col min="10246" max="10246" width="13.75" style="2" customWidth="1"/>
    <col min="10247" max="10247" width="0" style="2" hidden="1" customWidth="1"/>
    <col min="10248" max="10248" width="23.125" style="2" customWidth="1"/>
    <col min="10249" max="10249" width="22.75" style="2" customWidth="1"/>
    <col min="10250" max="10250" width="96.5" style="2" customWidth="1"/>
    <col min="10251" max="10490" width="9" style="2"/>
    <col min="10491" max="10491" width="8.25" style="2" bestFit="1" customWidth="1"/>
    <col min="10492" max="10492" width="36.125" style="2" customWidth="1"/>
    <col min="10493" max="10493" width="0" style="2" hidden="1" customWidth="1"/>
    <col min="10494" max="10495" width="8.125" style="2" customWidth="1"/>
    <col min="10496" max="10496" width="8" style="2" customWidth="1"/>
    <col min="10497" max="10497" width="7.375" style="2" customWidth="1"/>
    <col min="10498" max="10498" width="13.875" style="2" customWidth="1"/>
    <col min="10499" max="10499" width="14.125" style="2" customWidth="1"/>
    <col min="10500" max="10500" width="10.875" style="2" customWidth="1"/>
    <col min="10501" max="10501" width="0" style="2" hidden="1" customWidth="1"/>
    <col min="10502" max="10502" width="13.75" style="2" customWidth="1"/>
    <col min="10503" max="10503" width="0" style="2" hidden="1" customWidth="1"/>
    <col min="10504" max="10504" width="23.125" style="2" customWidth="1"/>
    <col min="10505" max="10505" width="22.75" style="2" customWidth="1"/>
    <col min="10506" max="10506" width="96.5" style="2" customWidth="1"/>
    <col min="10507" max="10746" width="9" style="2"/>
    <col min="10747" max="10747" width="8.25" style="2" bestFit="1" customWidth="1"/>
    <col min="10748" max="10748" width="36.125" style="2" customWidth="1"/>
    <col min="10749" max="10749" width="0" style="2" hidden="1" customWidth="1"/>
    <col min="10750" max="10751" width="8.125" style="2" customWidth="1"/>
    <col min="10752" max="10752" width="8" style="2" customWidth="1"/>
    <col min="10753" max="10753" width="7.375" style="2" customWidth="1"/>
    <col min="10754" max="10754" width="13.875" style="2" customWidth="1"/>
    <col min="10755" max="10755" width="14.125" style="2" customWidth="1"/>
    <col min="10756" max="10756" width="10.875" style="2" customWidth="1"/>
    <col min="10757" max="10757" width="0" style="2" hidden="1" customWidth="1"/>
    <col min="10758" max="10758" width="13.75" style="2" customWidth="1"/>
    <col min="10759" max="10759" width="0" style="2" hidden="1" customWidth="1"/>
    <col min="10760" max="10760" width="23.125" style="2" customWidth="1"/>
    <col min="10761" max="10761" width="22.75" style="2" customWidth="1"/>
    <col min="10762" max="10762" width="96.5" style="2" customWidth="1"/>
    <col min="10763" max="11002" width="9" style="2"/>
    <col min="11003" max="11003" width="8.25" style="2" bestFit="1" customWidth="1"/>
    <col min="11004" max="11004" width="36.125" style="2" customWidth="1"/>
    <col min="11005" max="11005" width="0" style="2" hidden="1" customWidth="1"/>
    <col min="11006" max="11007" width="8.125" style="2" customWidth="1"/>
    <col min="11008" max="11008" width="8" style="2" customWidth="1"/>
    <col min="11009" max="11009" width="7.375" style="2" customWidth="1"/>
    <col min="11010" max="11010" width="13.875" style="2" customWidth="1"/>
    <col min="11011" max="11011" width="14.125" style="2" customWidth="1"/>
    <col min="11012" max="11012" width="10.875" style="2" customWidth="1"/>
    <col min="11013" max="11013" width="0" style="2" hidden="1" customWidth="1"/>
    <col min="11014" max="11014" width="13.75" style="2" customWidth="1"/>
    <col min="11015" max="11015" width="0" style="2" hidden="1" customWidth="1"/>
    <col min="11016" max="11016" width="23.125" style="2" customWidth="1"/>
    <col min="11017" max="11017" width="22.75" style="2" customWidth="1"/>
    <col min="11018" max="11018" width="96.5" style="2" customWidth="1"/>
    <col min="11019" max="11258" width="9" style="2"/>
    <col min="11259" max="11259" width="8.25" style="2" bestFit="1" customWidth="1"/>
    <col min="11260" max="11260" width="36.125" style="2" customWidth="1"/>
    <col min="11261" max="11261" width="0" style="2" hidden="1" customWidth="1"/>
    <col min="11262" max="11263" width="8.125" style="2" customWidth="1"/>
    <col min="11264" max="11264" width="8" style="2" customWidth="1"/>
    <col min="11265" max="11265" width="7.375" style="2" customWidth="1"/>
    <col min="11266" max="11266" width="13.875" style="2" customWidth="1"/>
    <col min="11267" max="11267" width="14.125" style="2" customWidth="1"/>
    <col min="11268" max="11268" width="10.875" style="2" customWidth="1"/>
    <col min="11269" max="11269" width="0" style="2" hidden="1" customWidth="1"/>
    <col min="11270" max="11270" width="13.75" style="2" customWidth="1"/>
    <col min="11271" max="11271" width="0" style="2" hidden="1" customWidth="1"/>
    <col min="11272" max="11272" width="23.125" style="2" customWidth="1"/>
    <col min="11273" max="11273" width="22.75" style="2" customWidth="1"/>
    <col min="11274" max="11274" width="96.5" style="2" customWidth="1"/>
    <col min="11275" max="11514" width="9" style="2"/>
    <col min="11515" max="11515" width="8.25" style="2" bestFit="1" customWidth="1"/>
    <col min="11516" max="11516" width="36.125" style="2" customWidth="1"/>
    <col min="11517" max="11517" width="0" style="2" hidden="1" customWidth="1"/>
    <col min="11518" max="11519" width="8.125" style="2" customWidth="1"/>
    <col min="11520" max="11520" width="8" style="2" customWidth="1"/>
    <col min="11521" max="11521" width="7.375" style="2" customWidth="1"/>
    <col min="11522" max="11522" width="13.875" style="2" customWidth="1"/>
    <col min="11523" max="11523" width="14.125" style="2" customWidth="1"/>
    <col min="11524" max="11524" width="10.875" style="2" customWidth="1"/>
    <col min="11525" max="11525" width="0" style="2" hidden="1" customWidth="1"/>
    <col min="11526" max="11526" width="13.75" style="2" customWidth="1"/>
    <col min="11527" max="11527" width="0" style="2" hidden="1" customWidth="1"/>
    <col min="11528" max="11528" width="23.125" style="2" customWidth="1"/>
    <col min="11529" max="11529" width="22.75" style="2" customWidth="1"/>
    <col min="11530" max="11530" width="96.5" style="2" customWidth="1"/>
    <col min="11531" max="11770" width="9" style="2"/>
    <col min="11771" max="11771" width="8.25" style="2" bestFit="1" customWidth="1"/>
    <col min="11772" max="11772" width="36.125" style="2" customWidth="1"/>
    <col min="11773" max="11773" width="0" style="2" hidden="1" customWidth="1"/>
    <col min="11774" max="11775" width="8.125" style="2" customWidth="1"/>
    <col min="11776" max="11776" width="8" style="2" customWidth="1"/>
    <col min="11777" max="11777" width="7.375" style="2" customWidth="1"/>
    <col min="11778" max="11778" width="13.875" style="2" customWidth="1"/>
    <col min="11779" max="11779" width="14.125" style="2" customWidth="1"/>
    <col min="11780" max="11780" width="10.875" style="2" customWidth="1"/>
    <col min="11781" max="11781" width="0" style="2" hidden="1" customWidth="1"/>
    <col min="11782" max="11782" width="13.75" style="2" customWidth="1"/>
    <col min="11783" max="11783" width="0" style="2" hidden="1" customWidth="1"/>
    <col min="11784" max="11784" width="23.125" style="2" customWidth="1"/>
    <col min="11785" max="11785" width="22.75" style="2" customWidth="1"/>
    <col min="11786" max="11786" width="96.5" style="2" customWidth="1"/>
    <col min="11787" max="12026" width="9" style="2"/>
    <col min="12027" max="12027" width="8.25" style="2" bestFit="1" customWidth="1"/>
    <col min="12028" max="12028" width="36.125" style="2" customWidth="1"/>
    <col min="12029" max="12029" width="0" style="2" hidden="1" customWidth="1"/>
    <col min="12030" max="12031" width="8.125" style="2" customWidth="1"/>
    <col min="12032" max="12032" width="8" style="2" customWidth="1"/>
    <col min="12033" max="12033" width="7.375" style="2" customWidth="1"/>
    <col min="12034" max="12034" width="13.875" style="2" customWidth="1"/>
    <col min="12035" max="12035" width="14.125" style="2" customWidth="1"/>
    <col min="12036" max="12036" width="10.875" style="2" customWidth="1"/>
    <col min="12037" max="12037" width="0" style="2" hidden="1" customWidth="1"/>
    <col min="12038" max="12038" width="13.75" style="2" customWidth="1"/>
    <col min="12039" max="12039" width="0" style="2" hidden="1" customWidth="1"/>
    <col min="12040" max="12040" width="23.125" style="2" customWidth="1"/>
    <col min="12041" max="12041" width="22.75" style="2" customWidth="1"/>
    <col min="12042" max="12042" width="96.5" style="2" customWidth="1"/>
    <col min="12043" max="12282" width="9" style="2"/>
    <col min="12283" max="12283" width="8.25" style="2" bestFit="1" customWidth="1"/>
    <col min="12284" max="12284" width="36.125" style="2" customWidth="1"/>
    <col min="12285" max="12285" width="0" style="2" hidden="1" customWidth="1"/>
    <col min="12286" max="12287" width="8.125" style="2" customWidth="1"/>
    <col min="12288" max="12288" width="8" style="2" customWidth="1"/>
    <col min="12289" max="12289" width="7.375" style="2" customWidth="1"/>
    <col min="12290" max="12290" width="13.875" style="2" customWidth="1"/>
    <col min="12291" max="12291" width="14.125" style="2" customWidth="1"/>
    <col min="12292" max="12292" width="10.875" style="2" customWidth="1"/>
    <col min="12293" max="12293" width="0" style="2" hidden="1" customWidth="1"/>
    <col min="12294" max="12294" width="13.75" style="2" customWidth="1"/>
    <col min="12295" max="12295" width="0" style="2" hidden="1" customWidth="1"/>
    <col min="12296" max="12296" width="23.125" style="2" customWidth="1"/>
    <col min="12297" max="12297" width="22.75" style="2" customWidth="1"/>
    <col min="12298" max="12298" width="96.5" style="2" customWidth="1"/>
    <col min="12299" max="12538" width="9" style="2"/>
    <col min="12539" max="12539" width="8.25" style="2" bestFit="1" customWidth="1"/>
    <col min="12540" max="12540" width="36.125" style="2" customWidth="1"/>
    <col min="12541" max="12541" width="0" style="2" hidden="1" customWidth="1"/>
    <col min="12542" max="12543" width="8.125" style="2" customWidth="1"/>
    <col min="12544" max="12544" width="8" style="2" customWidth="1"/>
    <col min="12545" max="12545" width="7.375" style="2" customWidth="1"/>
    <col min="12546" max="12546" width="13.875" style="2" customWidth="1"/>
    <col min="12547" max="12547" width="14.125" style="2" customWidth="1"/>
    <col min="12548" max="12548" width="10.875" style="2" customWidth="1"/>
    <col min="12549" max="12549" width="0" style="2" hidden="1" customWidth="1"/>
    <col min="12550" max="12550" width="13.75" style="2" customWidth="1"/>
    <col min="12551" max="12551" width="0" style="2" hidden="1" customWidth="1"/>
    <col min="12552" max="12552" width="23.125" style="2" customWidth="1"/>
    <col min="12553" max="12553" width="22.75" style="2" customWidth="1"/>
    <col min="12554" max="12554" width="96.5" style="2" customWidth="1"/>
    <col min="12555" max="12794" width="9" style="2"/>
    <col min="12795" max="12795" width="8.25" style="2" bestFit="1" customWidth="1"/>
    <col min="12796" max="12796" width="36.125" style="2" customWidth="1"/>
    <col min="12797" max="12797" width="0" style="2" hidden="1" customWidth="1"/>
    <col min="12798" max="12799" width="8.125" style="2" customWidth="1"/>
    <col min="12800" max="12800" width="8" style="2" customWidth="1"/>
    <col min="12801" max="12801" width="7.375" style="2" customWidth="1"/>
    <col min="12802" max="12802" width="13.875" style="2" customWidth="1"/>
    <col min="12803" max="12803" width="14.125" style="2" customWidth="1"/>
    <col min="12804" max="12804" width="10.875" style="2" customWidth="1"/>
    <col min="12805" max="12805" width="0" style="2" hidden="1" customWidth="1"/>
    <col min="12806" max="12806" width="13.75" style="2" customWidth="1"/>
    <col min="12807" max="12807" width="0" style="2" hidden="1" customWidth="1"/>
    <col min="12808" max="12808" width="23.125" style="2" customWidth="1"/>
    <col min="12809" max="12809" width="22.75" style="2" customWidth="1"/>
    <col min="12810" max="12810" width="96.5" style="2" customWidth="1"/>
    <col min="12811" max="13050" width="9" style="2"/>
    <col min="13051" max="13051" width="8.25" style="2" bestFit="1" customWidth="1"/>
    <col min="13052" max="13052" width="36.125" style="2" customWidth="1"/>
    <col min="13053" max="13053" width="0" style="2" hidden="1" customWidth="1"/>
    <col min="13054" max="13055" width="8.125" style="2" customWidth="1"/>
    <col min="13056" max="13056" width="8" style="2" customWidth="1"/>
    <col min="13057" max="13057" width="7.375" style="2" customWidth="1"/>
    <col min="13058" max="13058" width="13.875" style="2" customWidth="1"/>
    <col min="13059" max="13059" width="14.125" style="2" customWidth="1"/>
    <col min="13060" max="13060" width="10.875" style="2" customWidth="1"/>
    <col min="13061" max="13061" width="0" style="2" hidden="1" customWidth="1"/>
    <col min="13062" max="13062" width="13.75" style="2" customWidth="1"/>
    <col min="13063" max="13063" width="0" style="2" hidden="1" customWidth="1"/>
    <col min="13064" max="13064" width="23.125" style="2" customWidth="1"/>
    <col min="13065" max="13065" width="22.75" style="2" customWidth="1"/>
    <col min="13066" max="13066" width="96.5" style="2" customWidth="1"/>
    <col min="13067" max="13306" width="9" style="2"/>
    <col min="13307" max="13307" width="8.25" style="2" bestFit="1" customWidth="1"/>
    <col min="13308" max="13308" width="36.125" style="2" customWidth="1"/>
    <col min="13309" max="13309" width="0" style="2" hidden="1" customWidth="1"/>
    <col min="13310" max="13311" width="8.125" style="2" customWidth="1"/>
    <col min="13312" max="13312" width="8" style="2" customWidth="1"/>
    <col min="13313" max="13313" width="7.375" style="2" customWidth="1"/>
    <col min="13314" max="13314" width="13.875" style="2" customWidth="1"/>
    <col min="13315" max="13315" width="14.125" style="2" customWidth="1"/>
    <col min="13316" max="13316" width="10.875" style="2" customWidth="1"/>
    <col min="13317" max="13317" width="0" style="2" hidden="1" customWidth="1"/>
    <col min="13318" max="13318" width="13.75" style="2" customWidth="1"/>
    <col min="13319" max="13319" width="0" style="2" hidden="1" customWidth="1"/>
    <col min="13320" max="13320" width="23.125" style="2" customWidth="1"/>
    <col min="13321" max="13321" width="22.75" style="2" customWidth="1"/>
    <col min="13322" max="13322" width="96.5" style="2" customWidth="1"/>
    <col min="13323" max="13562" width="9" style="2"/>
    <col min="13563" max="13563" width="8.25" style="2" bestFit="1" customWidth="1"/>
    <col min="13564" max="13564" width="36.125" style="2" customWidth="1"/>
    <col min="13565" max="13565" width="0" style="2" hidden="1" customWidth="1"/>
    <col min="13566" max="13567" width="8.125" style="2" customWidth="1"/>
    <col min="13568" max="13568" width="8" style="2" customWidth="1"/>
    <col min="13569" max="13569" width="7.375" style="2" customWidth="1"/>
    <col min="13570" max="13570" width="13.875" style="2" customWidth="1"/>
    <col min="13571" max="13571" width="14.125" style="2" customWidth="1"/>
    <col min="13572" max="13572" width="10.875" style="2" customWidth="1"/>
    <col min="13573" max="13573" width="0" style="2" hidden="1" customWidth="1"/>
    <col min="13574" max="13574" width="13.75" style="2" customWidth="1"/>
    <col min="13575" max="13575" width="0" style="2" hidden="1" customWidth="1"/>
    <col min="13576" max="13576" width="23.125" style="2" customWidth="1"/>
    <col min="13577" max="13577" width="22.75" style="2" customWidth="1"/>
    <col min="13578" max="13578" width="96.5" style="2" customWidth="1"/>
    <col min="13579" max="13818" width="9" style="2"/>
    <col min="13819" max="13819" width="8.25" style="2" bestFit="1" customWidth="1"/>
    <col min="13820" max="13820" width="36.125" style="2" customWidth="1"/>
    <col min="13821" max="13821" width="0" style="2" hidden="1" customWidth="1"/>
    <col min="13822" max="13823" width="8.125" style="2" customWidth="1"/>
    <col min="13824" max="13824" width="8" style="2" customWidth="1"/>
    <col min="13825" max="13825" width="7.375" style="2" customWidth="1"/>
    <col min="13826" max="13826" width="13.875" style="2" customWidth="1"/>
    <col min="13827" max="13827" width="14.125" style="2" customWidth="1"/>
    <col min="13828" max="13828" width="10.875" style="2" customWidth="1"/>
    <col min="13829" max="13829" width="0" style="2" hidden="1" customWidth="1"/>
    <col min="13830" max="13830" width="13.75" style="2" customWidth="1"/>
    <col min="13831" max="13831" width="0" style="2" hidden="1" customWidth="1"/>
    <col min="13832" max="13832" width="23.125" style="2" customWidth="1"/>
    <col min="13833" max="13833" width="22.75" style="2" customWidth="1"/>
    <col min="13834" max="13834" width="96.5" style="2" customWidth="1"/>
    <col min="13835" max="14074" width="9" style="2"/>
    <col min="14075" max="14075" width="8.25" style="2" bestFit="1" customWidth="1"/>
    <col min="14076" max="14076" width="36.125" style="2" customWidth="1"/>
    <col min="14077" max="14077" width="0" style="2" hidden="1" customWidth="1"/>
    <col min="14078" max="14079" width="8.125" style="2" customWidth="1"/>
    <col min="14080" max="14080" width="8" style="2" customWidth="1"/>
    <col min="14081" max="14081" width="7.375" style="2" customWidth="1"/>
    <col min="14082" max="14082" width="13.875" style="2" customWidth="1"/>
    <col min="14083" max="14083" width="14.125" style="2" customWidth="1"/>
    <col min="14084" max="14084" width="10.875" style="2" customWidth="1"/>
    <col min="14085" max="14085" width="0" style="2" hidden="1" customWidth="1"/>
    <col min="14086" max="14086" width="13.75" style="2" customWidth="1"/>
    <col min="14087" max="14087" width="0" style="2" hidden="1" customWidth="1"/>
    <col min="14088" max="14088" width="23.125" style="2" customWidth="1"/>
    <col min="14089" max="14089" width="22.75" style="2" customWidth="1"/>
    <col min="14090" max="14090" width="96.5" style="2" customWidth="1"/>
    <col min="14091" max="14330" width="9" style="2"/>
    <col min="14331" max="14331" width="8.25" style="2" bestFit="1" customWidth="1"/>
    <col min="14332" max="14332" width="36.125" style="2" customWidth="1"/>
    <col min="14333" max="14333" width="0" style="2" hidden="1" customWidth="1"/>
    <col min="14334" max="14335" width="8.125" style="2" customWidth="1"/>
    <col min="14336" max="14336" width="8" style="2" customWidth="1"/>
    <col min="14337" max="14337" width="7.375" style="2" customWidth="1"/>
    <col min="14338" max="14338" width="13.875" style="2" customWidth="1"/>
    <col min="14339" max="14339" width="14.125" style="2" customWidth="1"/>
    <col min="14340" max="14340" width="10.875" style="2" customWidth="1"/>
    <col min="14341" max="14341" width="0" style="2" hidden="1" customWidth="1"/>
    <col min="14342" max="14342" width="13.75" style="2" customWidth="1"/>
    <col min="14343" max="14343" width="0" style="2" hidden="1" customWidth="1"/>
    <col min="14344" max="14344" width="23.125" style="2" customWidth="1"/>
    <col min="14345" max="14345" width="22.75" style="2" customWidth="1"/>
    <col min="14346" max="14346" width="96.5" style="2" customWidth="1"/>
    <col min="14347" max="14586" width="9" style="2"/>
    <col min="14587" max="14587" width="8.25" style="2" bestFit="1" customWidth="1"/>
    <col min="14588" max="14588" width="36.125" style="2" customWidth="1"/>
    <col min="14589" max="14589" width="0" style="2" hidden="1" customWidth="1"/>
    <col min="14590" max="14591" width="8.125" style="2" customWidth="1"/>
    <col min="14592" max="14592" width="8" style="2" customWidth="1"/>
    <col min="14593" max="14593" width="7.375" style="2" customWidth="1"/>
    <col min="14594" max="14594" width="13.875" style="2" customWidth="1"/>
    <col min="14595" max="14595" width="14.125" style="2" customWidth="1"/>
    <col min="14596" max="14596" width="10.875" style="2" customWidth="1"/>
    <col min="14597" max="14597" width="0" style="2" hidden="1" customWidth="1"/>
    <col min="14598" max="14598" width="13.75" style="2" customWidth="1"/>
    <col min="14599" max="14599" width="0" style="2" hidden="1" customWidth="1"/>
    <col min="14600" max="14600" width="23.125" style="2" customWidth="1"/>
    <col min="14601" max="14601" width="22.75" style="2" customWidth="1"/>
    <col min="14602" max="14602" width="96.5" style="2" customWidth="1"/>
    <col min="14603" max="14842" width="9" style="2"/>
    <col min="14843" max="14843" width="8.25" style="2" bestFit="1" customWidth="1"/>
    <col min="14844" max="14844" width="36.125" style="2" customWidth="1"/>
    <col min="14845" max="14845" width="0" style="2" hidden="1" customWidth="1"/>
    <col min="14846" max="14847" width="8.125" style="2" customWidth="1"/>
    <col min="14848" max="14848" width="8" style="2" customWidth="1"/>
    <col min="14849" max="14849" width="7.375" style="2" customWidth="1"/>
    <col min="14850" max="14850" width="13.875" style="2" customWidth="1"/>
    <col min="14851" max="14851" width="14.125" style="2" customWidth="1"/>
    <col min="14852" max="14852" width="10.875" style="2" customWidth="1"/>
    <col min="14853" max="14853" width="0" style="2" hidden="1" customWidth="1"/>
    <col min="14854" max="14854" width="13.75" style="2" customWidth="1"/>
    <col min="14855" max="14855" width="0" style="2" hidden="1" customWidth="1"/>
    <col min="14856" max="14856" width="23.125" style="2" customWidth="1"/>
    <col min="14857" max="14857" width="22.75" style="2" customWidth="1"/>
    <col min="14858" max="14858" width="96.5" style="2" customWidth="1"/>
    <col min="14859" max="15098" width="9" style="2"/>
    <col min="15099" max="15099" width="8.25" style="2" bestFit="1" customWidth="1"/>
    <col min="15100" max="15100" width="36.125" style="2" customWidth="1"/>
    <col min="15101" max="15101" width="0" style="2" hidden="1" customWidth="1"/>
    <col min="15102" max="15103" width="8.125" style="2" customWidth="1"/>
    <col min="15104" max="15104" width="8" style="2" customWidth="1"/>
    <col min="15105" max="15105" width="7.375" style="2" customWidth="1"/>
    <col min="15106" max="15106" width="13.875" style="2" customWidth="1"/>
    <col min="15107" max="15107" width="14.125" style="2" customWidth="1"/>
    <col min="15108" max="15108" width="10.875" style="2" customWidth="1"/>
    <col min="15109" max="15109" width="0" style="2" hidden="1" customWidth="1"/>
    <col min="15110" max="15110" width="13.75" style="2" customWidth="1"/>
    <col min="15111" max="15111" width="0" style="2" hidden="1" customWidth="1"/>
    <col min="15112" max="15112" width="23.125" style="2" customWidth="1"/>
    <col min="15113" max="15113" width="22.75" style="2" customWidth="1"/>
    <col min="15114" max="15114" width="96.5" style="2" customWidth="1"/>
    <col min="15115" max="15354" width="9" style="2"/>
    <col min="15355" max="15355" width="8.25" style="2" bestFit="1" customWidth="1"/>
    <col min="15356" max="15356" width="36.125" style="2" customWidth="1"/>
    <col min="15357" max="15357" width="0" style="2" hidden="1" customWidth="1"/>
    <col min="15358" max="15359" width="8.125" style="2" customWidth="1"/>
    <col min="15360" max="15360" width="8" style="2" customWidth="1"/>
    <col min="15361" max="15361" width="7.375" style="2" customWidth="1"/>
    <col min="15362" max="15362" width="13.875" style="2" customWidth="1"/>
    <col min="15363" max="15363" width="14.125" style="2" customWidth="1"/>
    <col min="15364" max="15364" width="10.875" style="2" customWidth="1"/>
    <col min="15365" max="15365" width="0" style="2" hidden="1" customWidth="1"/>
    <col min="15366" max="15366" width="13.75" style="2" customWidth="1"/>
    <col min="15367" max="15367" width="0" style="2" hidden="1" customWidth="1"/>
    <col min="15368" max="15368" width="23.125" style="2" customWidth="1"/>
    <col min="15369" max="15369" width="22.75" style="2" customWidth="1"/>
    <col min="15370" max="15370" width="96.5" style="2" customWidth="1"/>
    <col min="15371" max="15610" width="9" style="2"/>
    <col min="15611" max="15611" width="8.25" style="2" bestFit="1" customWidth="1"/>
    <col min="15612" max="15612" width="36.125" style="2" customWidth="1"/>
    <col min="15613" max="15613" width="0" style="2" hidden="1" customWidth="1"/>
    <col min="15614" max="15615" width="8.125" style="2" customWidth="1"/>
    <col min="15616" max="15616" width="8" style="2" customWidth="1"/>
    <col min="15617" max="15617" width="7.375" style="2" customWidth="1"/>
    <col min="15618" max="15618" width="13.875" style="2" customWidth="1"/>
    <col min="15619" max="15619" width="14.125" style="2" customWidth="1"/>
    <col min="15620" max="15620" width="10.875" style="2" customWidth="1"/>
    <col min="15621" max="15621" width="0" style="2" hidden="1" customWidth="1"/>
    <col min="15622" max="15622" width="13.75" style="2" customWidth="1"/>
    <col min="15623" max="15623" width="0" style="2" hidden="1" customWidth="1"/>
    <col min="15624" max="15624" width="23.125" style="2" customWidth="1"/>
    <col min="15625" max="15625" width="22.75" style="2" customWidth="1"/>
    <col min="15626" max="15626" width="96.5" style="2" customWidth="1"/>
    <col min="15627" max="15866" width="9" style="2"/>
    <col min="15867" max="15867" width="8.25" style="2" bestFit="1" customWidth="1"/>
    <col min="15868" max="15868" width="36.125" style="2" customWidth="1"/>
    <col min="15869" max="15869" width="0" style="2" hidden="1" customWidth="1"/>
    <col min="15870" max="15871" width="8.125" style="2" customWidth="1"/>
    <col min="15872" max="15872" width="8" style="2" customWidth="1"/>
    <col min="15873" max="15873" width="7.375" style="2" customWidth="1"/>
    <col min="15874" max="15874" width="13.875" style="2" customWidth="1"/>
    <col min="15875" max="15875" width="14.125" style="2" customWidth="1"/>
    <col min="15876" max="15876" width="10.875" style="2" customWidth="1"/>
    <col min="15877" max="15877" width="0" style="2" hidden="1" customWidth="1"/>
    <col min="15878" max="15878" width="13.75" style="2" customWidth="1"/>
    <col min="15879" max="15879" width="0" style="2" hidden="1" customWidth="1"/>
    <col min="15880" max="15880" width="23.125" style="2" customWidth="1"/>
    <col min="15881" max="15881" width="22.75" style="2" customWidth="1"/>
    <col min="15882" max="15882" width="96.5" style="2" customWidth="1"/>
    <col min="15883" max="16122" width="9" style="2"/>
    <col min="16123" max="16123" width="8.25" style="2" bestFit="1" customWidth="1"/>
    <col min="16124" max="16124" width="36.125" style="2" customWidth="1"/>
    <col min="16125" max="16125" width="0" style="2" hidden="1" customWidth="1"/>
    <col min="16126" max="16127" width="8.125" style="2" customWidth="1"/>
    <col min="16128" max="16128" width="8" style="2" customWidth="1"/>
    <col min="16129" max="16129" width="7.375" style="2" customWidth="1"/>
    <col min="16130" max="16130" width="13.875" style="2" customWidth="1"/>
    <col min="16131" max="16131" width="14.125" style="2" customWidth="1"/>
    <col min="16132" max="16132" width="10.875" style="2" customWidth="1"/>
    <col min="16133" max="16133" width="0" style="2" hidden="1" customWidth="1"/>
    <col min="16134" max="16134" width="13.75" style="2" customWidth="1"/>
    <col min="16135" max="16135" width="0" style="2" hidden="1" customWidth="1"/>
    <col min="16136" max="16136" width="23.125" style="2" customWidth="1"/>
    <col min="16137" max="16137" width="22.75" style="2" customWidth="1"/>
    <col min="16138" max="16138" width="96.5" style="2" customWidth="1"/>
    <col min="16139" max="16384" width="9" style="2"/>
  </cols>
  <sheetData>
    <row r="1" spans="1:22" ht="17.25" customHeight="1">
      <c r="A1" s="1091" t="s">
        <v>1145</v>
      </c>
      <c r="B1" s="1091"/>
      <c r="C1" s="242"/>
      <c r="D1" s="1"/>
      <c r="E1" s="1"/>
      <c r="F1" s="1"/>
      <c r="L1" s="228"/>
      <c r="M1" s="229"/>
      <c r="N1" s="2"/>
      <c r="V1" s="2" t="s">
        <v>856</v>
      </c>
    </row>
    <row r="2" spans="1:22" ht="71.25" customHeight="1">
      <c r="A2" s="1097" t="s">
        <v>1136</v>
      </c>
      <c r="B2" s="1097"/>
      <c r="C2" s="1097"/>
      <c r="D2" s="1097"/>
      <c r="E2" s="1097"/>
      <c r="F2" s="1097"/>
      <c r="G2" s="1097"/>
      <c r="H2" s="1097"/>
      <c r="I2" s="1027"/>
      <c r="J2" s="1027"/>
      <c r="K2" s="1027"/>
      <c r="L2" s="1027"/>
      <c r="M2" s="1027"/>
      <c r="N2" s="727"/>
      <c r="O2" s="727"/>
      <c r="P2" s="727"/>
      <c r="Q2" s="727"/>
      <c r="R2" s="727"/>
    </row>
    <row r="3" spans="1:22" s="4" customFormat="1" ht="15.75" customHeight="1">
      <c r="A3" s="1092" t="s">
        <v>0</v>
      </c>
      <c r="B3" s="1094" t="s">
        <v>1</v>
      </c>
      <c r="C3" s="1096" t="s">
        <v>2</v>
      </c>
      <c r="D3" s="1096" t="s">
        <v>146</v>
      </c>
      <c r="E3" s="1096" t="s">
        <v>3</v>
      </c>
      <c r="F3" s="1099" t="s">
        <v>934</v>
      </c>
      <c r="G3" s="1125"/>
      <c r="H3" s="1096" t="s">
        <v>515</v>
      </c>
      <c r="I3" s="1096" t="s">
        <v>4</v>
      </c>
      <c r="J3" s="1099" t="s">
        <v>5</v>
      </c>
      <c r="K3" s="1094" t="s">
        <v>462</v>
      </c>
      <c r="L3" s="1103" t="s">
        <v>6</v>
      </c>
      <c r="M3" s="1103" t="s">
        <v>7</v>
      </c>
      <c r="N3" s="1105" t="s">
        <v>803</v>
      </c>
      <c r="O3" s="1129"/>
      <c r="P3" s="1129"/>
      <c r="Q3" s="1106"/>
      <c r="R3" s="1094" t="s">
        <v>804</v>
      </c>
      <c r="V3" s="1025" t="s">
        <v>663</v>
      </c>
    </row>
    <row r="4" spans="1:22" s="4" customFormat="1" ht="62.25" customHeight="1">
      <c r="A4" s="1092"/>
      <c r="B4" s="1132"/>
      <c r="C4" s="1096"/>
      <c r="D4" s="1094"/>
      <c r="E4" s="1094"/>
      <c r="F4" s="1126"/>
      <c r="G4" s="1127"/>
      <c r="H4" s="1096"/>
      <c r="I4" s="1094"/>
      <c r="J4" s="1100"/>
      <c r="K4" s="1095"/>
      <c r="L4" s="1104"/>
      <c r="M4" s="1104"/>
      <c r="N4" s="1026" t="s">
        <v>935</v>
      </c>
      <c r="O4" s="1026" t="s">
        <v>123</v>
      </c>
      <c r="P4" s="1026" t="s">
        <v>1133</v>
      </c>
      <c r="Q4" s="1026" t="s">
        <v>1134</v>
      </c>
      <c r="R4" s="1095"/>
      <c r="V4" s="375" t="s">
        <v>664</v>
      </c>
    </row>
    <row r="5" spans="1:22" s="381" customFormat="1" ht="17.25" hidden="1" customHeight="1">
      <c r="A5" s="377" t="s">
        <v>10</v>
      </c>
      <c r="B5" s="377" t="s">
        <v>11</v>
      </c>
      <c r="C5" s="378" t="s">
        <v>12</v>
      </c>
      <c r="D5" s="378" t="s">
        <v>148</v>
      </c>
      <c r="E5" s="378" t="s">
        <v>14</v>
      </c>
      <c r="F5" s="719">
        <v>-4</v>
      </c>
      <c r="G5" s="379" t="s">
        <v>16</v>
      </c>
      <c r="H5" s="379" t="s">
        <v>14</v>
      </c>
      <c r="I5" s="379" t="s">
        <v>18</v>
      </c>
      <c r="J5" s="379" t="s">
        <v>19</v>
      </c>
      <c r="K5" s="379"/>
      <c r="L5" s="379" t="s">
        <v>20</v>
      </c>
      <c r="M5" s="379" t="s">
        <v>21</v>
      </c>
      <c r="N5" s="379" t="s">
        <v>15</v>
      </c>
      <c r="O5" s="379" t="s">
        <v>16</v>
      </c>
      <c r="P5" s="379" t="s">
        <v>17</v>
      </c>
      <c r="Q5" s="379" t="s">
        <v>18</v>
      </c>
      <c r="R5" s="721" t="s">
        <v>19</v>
      </c>
      <c r="S5" s="380"/>
      <c r="T5" s="380"/>
    </row>
    <row r="6" spans="1:22" s="5" customFormat="1" ht="34.5" hidden="1" customHeight="1">
      <c r="A6" s="8" t="s">
        <v>23</v>
      </c>
      <c r="B6" s="9" t="s">
        <v>24</v>
      </c>
      <c r="C6" s="10"/>
      <c r="D6" s="382"/>
      <c r="E6" s="382"/>
      <c r="F6" s="382"/>
      <c r="G6" s="720"/>
      <c r="H6" s="383"/>
      <c r="I6" s="384"/>
      <c r="J6" s="383"/>
      <c r="K6" s="383"/>
      <c r="L6" s="11"/>
      <c r="M6" s="234"/>
      <c r="N6" s="247"/>
      <c r="O6" s="247"/>
      <c r="P6" s="247"/>
      <c r="Q6" s="247"/>
      <c r="R6" s="722"/>
      <c r="S6" s="718"/>
      <c r="T6" s="718"/>
    </row>
    <row r="7" spans="1:22" s="5" customFormat="1" ht="24" hidden="1" customHeight="1">
      <c r="A7" s="385" t="s">
        <v>112</v>
      </c>
      <c r="B7" s="386" t="s">
        <v>563</v>
      </c>
      <c r="C7" s="387"/>
      <c r="D7" s="388"/>
      <c r="E7" s="388"/>
      <c r="F7" s="388"/>
      <c r="G7" s="389"/>
      <c r="H7" s="389"/>
      <c r="I7" s="390"/>
      <c r="J7" s="389"/>
      <c r="K7" s="389"/>
      <c r="L7" s="391"/>
      <c r="M7" s="392"/>
      <c r="N7" s="393"/>
      <c r="O7" s="393"/>
      <c r="P7" s="393"/>
      <c r="Q7" s="393"/>
      <c r="R7" s="401"/>
      <c r="S7" s="392"/>
      <c r="T7" s="392"/>
    </row>
    <row r="8" spans="1:22" s="5" customFormat="1" ht="24" hidden="1" customHeight="1">
      <c r="A8" s="394" t="s">
        <v>106</v>
      </c>
      <c r="B8" s="395" t="s">
        <v>555</v>
      </c>
      <c r="C8" s="393" t="s">
        <v>114</v>
      </c>
      <c r="D8" s="396">
        <f>+E8+F8</f>
        <v>0.5</v>
      </c>
      <c r="E8" s="396"/>
      <c r="F8" s="397">
        <v>0.5</v>
      </c>
      <c r="G8" s="398" t="s">
        <v>25</v>
      </c>
      <c r="H8" s="393" t="s">
        <v>29</v>
      </c>
      <c r="I8" s="399" t="s">
        <v>457</v>
      </c>
      <c r="J8" s="400" t="s">
        <v>58</v>
      </c>
      <c r="K8" s="389"/>
      <c r="L8" s="401" t="s">
        <v>503</v>
      </c>
      <c r="M8" s="402"/>
      <c r="N8" s="393"/>
      <c r="O8" s="393"/>
      <c r="P8" s="393" t="s">
        <v>122</v>
      </c>
      <c r="Q8" s="393"/>
      <c r="R8" s="401"/>
      <c r="S8" s="392">
        <v>19</v>
      </c>
      <c r="T8" s="392"/>
      <c r="V8" s="5" t="str">
        <f>CONCATENATE("20",S8)</f>
        <v>2019</v>
      </c>
    </row>
    <row r="9" spans="1:22" s="5" customFormat="1" ht="24" hidden="1" customHeight="1">
      <c r="A9" s="385" t="s">
        <v>112</v>
      </c>
      <c r="B9" s="386" t="s">
        <v>493</v>
      </c>
      <c r="C9" s="387"/>
      <c r="D9" s="403"/>
      <c r="E9" s="403"/>
      <c r="F9" s="403"/>
      <c r="G9" s="389"/>
      <c r="H9" s="389"/>
      <c r="I9" s="390"/>
      <c r="J9" s="389"/>
      <c r="K9" s="389"/>
      <c r="L9" s="391"/>
      <c r="M9" s="392"/>
      <c r="N9" s="393"/>
      <c r="O9" s="393"/>
      <c r="P9" s="393"/>
      <c r="Q9" s="393"/>
      <c r="R9" s="401"/>
      <c r="S9" s="392"/>
      <c r="T9" s="392"/>
    </row>
    <row r="10" spans="1:22" s="5" customFormat="1" ht="35.25" hidden="1" customHeight="1">
      <c r="A10" s="394" t="s">
        <v>106</v>
      </c>
      <c r="B10" s="395" t="s">
        <v>550</v>
      </c>
      <c r="C10" s="393" t="s">
        <v>113</v>
      </c>
      <c r="D10" s="396">
        <f>+E10+F10</f>
        <v>0.5</v>
      </c>
      <c r="E10" s="396"/>
      <c r="F10" s="397">
        <v>0.5</v>
      </c>
      <c r="G10" s="398" t="s">
        <v>25</v>
      </c>
      <c r="H10" s="393" t="s">
        <v>29</v>
      </c>
      <c r="I10" s="399" t="s">
        <v>457</v>
      </c>
      <c r="J10" s="400" t="s">
        <v>58</v>
      </c>
      <c r="K10" s="389"/>
      <c r="L10" s="401" t="s">
        <v>503</v>
      </c>
      <c r="M10" s="402"/>
      <c r="N10" s="393"/>
      <c r="O10" s="393"/>
      <c r="P10" s="393" t="s">
        <v>122</v>
      </c>
      <c r="Q10" s="393"/>
      <c r="R10" s="401"/>
      <c r="S10" s="392">
        <v>18</v>
      </c>
      <c r="T10" s="392">
        <v>171</v>
      </c>
      <c r="V10" s="5" t="str">
        <f t="shared" ref="V10:V73" si="0">CONCATENATE("20",S10)</f>
        <v>2018</v>
      </c>
    </row>
    <row r="11" spans="1:22" s="5" customFormat="1" ht="39" hidden="1" customHeight="1">
      <c r="A11" s="404" t="s">
        <v>32</v>
      </c>
      <c r="B11" s="405" t="s">
        <v>107</v>
      </c>
      <c r="C11" s="406"/>
      <c r="D11" s="407"/>
      <c r="E11" s="407"/>
      <c r="F11" s="407"/>
      <c r="G11" s="408"/>
      <c r="H11" s="408"/>
      <c r="I11" s="409"/>
      <c r="J11" s="410"/>
      <c r="K11" s="410"/>
      <c r="L11" s="411"/>
      <c r="M11" s="412"/>
      <c r="N11" s="413"/>
      <c r="O11" s="413"/>
      <c r="P11" s="413"/>
      <c r="Q11" s="413"/>
      <c r="R11" s="411"/>
      <c r="S11" s="392"/>
      <c r="T11" s="392"/>
    </row>
    <row r="12" spans="1:22" s="5" customFormat="1" ht="46.5" hidden="1" customHeight="1">
      <c r="A12" s="404" t="s">
        <v>33</v>
      </c>
      <c r="B12" s="405" t="s">
        <v>34</v>
      </c>
      <c r="C12" s="406"/>
      <c r="D12" s="407"/>
      <c r="E12" s="407"/>
      <c r="F12" s="407"/>
      <c r="G12" s="408"/>
      <c r="H12" s="408"/>
      <c r="I12" s="409"/>
      <c r="J12" s="410"/>
      <c r="K12" s="410"/>
      <c r="L12" s="411"/>
      <c r="M12" s="412"/>
      <c r="N12" s="413"/>
      <c r="O12" s="413"/>
      <c r="P12" s="413"/>
      <c r="Q12" s="413"/>
      <c r="R12" s="411"/>
      <c r="S12" s="392"/>
      <c r="T12" s="392"/>
    </row>
    <row r="13" spans="1:22" s="5" customFormat="1" ht="24" hidden="1" customHeight="1">
      <c r="A13" s="385" t="s">
        <v>112</v>
      </c>
      <c r="B13" s="386" t="s">
        <v>111</v>
      </c>
      <c r="C13" s="387"/>
      <c r="D13" s="403"/>
      <c r="E13" s="403"/>
      <c r="F13" s="403"/>
      <c r="G13" s="389"/>
      <c r="H13" s="389"/>
      <c r="I13" s="390"/>
      <c r="J13" s="389"/>
      <c r="K13" s="389"/>
      <c r="L13" s="391"/>
      <c r="M13" s="392"/>
      <c r="N13" s="393"/>
      <c r="O13" s="393"/>
      <c r="P13" s="393"/>
      <c r="Q13" s="393"/>
      <c r="R13" s="401"/>
      <c r="S13" s="392"/>
      <c r="T13" s="392"/>
    </row>
    <row r="14" spans="1:22" s="5" customFormat="1" ht="24" hidden="1" customHeight="1">
      <c r="A14" s="385" t="s">
        <v>106</v>
      </c>
      <c r="B14" s="414" t="s">
        <v>38</v>
      </c>
      <c r="C14" s="415" t="s">
        <v>208</v>
      </c>
      <c r="D14" s="403">
        <f>E14+F14</f>
        <v>700</v>
      </c>
      <c r="E14" s="403"/>
      <c r="F14" s="397">
        <v>700</v>
      </c>
      <c r="G14" s="416" t="s">
        <v>25</v>
      </c>
      <c r="H14" s="389" t="s">
        <v>429</v>
      </c>
      <c r="I14" s="390"/>
      <c r="J14" s="400" t="s">
        <v>51</v>
      </c>
      <c r="K14" s="389"/>
      <c r="L14" s="401" t="s">
        <v>458</v>
      </c>
      <c r="M14" s="392"/>
      <c r="N14" s="393"/>
      <c r="O14" s="393" t="s">
        <v>122</v>
      </c>
      <c r="P14" s="393"/>
      <c r="Q14" s="393"/>
      <c r="R14" s="401" t="s">
        <v>123</v>
      </c>
      <c r="S14" s="392">
        <v>17</v>
      </c>
      <c r="T14" s="392"/>
      <c r="U14" s="5" t="s">
        <v>470</v>
      </c>
      <c r="V14" s="5" t="str">
        <f t="shared" si="0"/>
        <v>2017</v>
      </c>
    </row>
    <row r="15" spans="1:22" s="5" customFormat="1" ht="24" hidden="1" customHeight="1">
      <c r="A15" s="385" t="s">
        <v>112</v>
      </c>
      <c r="B15" s="386" t="s">
        <v>110</v>
      </c>
      <c r="C15" s="387"/>
      <c r="D15" s="403"/>
      <c r="E15" s="403"/>
      <c r="F15" s="403"/>
      <c r="G15" s="389"/>
      <c r="H15" s="389"/>
      <c r="I15" s="390"/>
      <c r="J15" s="389"/>
      <c r="K15" s="389"/>
      <c r="L15" s="391"/>
      <c r="M15" s="392"/>
      <c r="N15" s="393"/>
      <c r="O15" s="393"/>
      <c r="P15" s="393"/>
      <c r="Q15" s="393"/>
      <c r="R15" s="401"/>
      <c r="S15" s="392"/>
      <c r="T15" s="392"/>
    </row>
    <row r="16" spans="1:22" s="5" customFormat="1" ht="35.25" hidden="1" customHeight="1">
      <c r="A16" s="417" t="s">
        <v>106</v>
      </c>
      <c r="B16" s="418" t="s">
        <v>35</v>
      </c>
      <c r="C16" s="415" t="s">
        <v>208</v>
      </c>
      <c r="D16" s="403">
        <f t="shared" ref="D16:D21" si="1">E16+F16</f>
        <v>892.2</v>
      </c>
      <c r="E16" s="403"/>
      <c r="F16" s="403">
        <v>892.2</v>
      </c>
      <c r="G16" s="389" t="s">
        <v>25</v>
      </c>
      <c r="H16" s="389" t="s">
        <v>911</v>
      </c>
      <c r="I16" s="390"/>
      <c r="J16" s="400" t="s">
        <v>51</v>
      </c>
      <c r="K16" s="389" t="s">
        <v>466</v>
      </c>
      <c r="L16" s="419" t="s">
        <v>506</v>
      </c>
      <c r="M16" s="392"/>
      <c r="N16" s="393"/>
      <c r="O16" s="393" t="s">
        <v>122</v>
      </c>
      <c r="P16" s="393"/>
      <c r="Q16" s="393"/>
      <c r="R16" s="401" t="s">
        <v>917</v>
      </c>
      <c r="S16" s="392">
        <v>15</v>
      </c>
      <c r="T16" s="392"/>
      <c r="U16" s="5" t="s">
        <v>470</v>
      </c>
      <c r="V16" s="5" t="str">
        <f t="shared" si="0"/>
        <v>2015</v>
      </c>
    </row>
    <row r="17" spans="1:22" s="235" customFormat="1" ht="14.1" hidden="1" customHeight="1">
      <c r="A17" s="420"/>
      <c r="B17" s="421"/>
      <c r="C17" s="422" t="s">
        <v>208</v>
      </c>
      <c r="D17" s="423">
        <f t="shared" si="1"/>
        <v>584.20000000000005</v>
      </c>
      <c r="E17" s="423"/>
      <c r="F17" s="423">
        <f>F16-F18</f>
        <v>584.20000000000005</v>
      </c>
      <c r="G17" s="424"/>
      <c r="H17" s="424" t="s">
        <v>29</v>
      </c>
      <c r="I17" s="425"/>
      <c r="J17" s="426" t="s">
        <v>51</v>
      </c>
      <c r="K17" s="426"/>
      <c r="L17" s="427"/>
      <c r="M17" s="428"/>
      <c r="N17" s="429"/>
      <c r="O17" s="429"/>
      <c r="P17" s="429"/>
      <c r="Q17" s="429"/>
      <c r="R17" s="723"/>
      <c r="S17" s="430"/>
      <c r="T17" s="430"/>
      <c r="V17" s="5"/>
    </row>
    <row r="18" spans="1:22" s="235" customFormat="1" ht="14.1" hidden="1" customHeight="1">
      <c r="A18" s="420"/>
      <c r="B18" s="421"/>
      <c r="C18" s="422" t="s">
        <v>208</v>
      </c>
      <c r="D18" s="423">
        <f t="shared" si="1"/>
        <v>308</v>
      </c>
      <c r="E18" s="423"/>
      <c r="F18" s="423">
        <v>308</v>
      </c>
      <c r="G18" s="424"/>
      <c r="H18" s="424" t="s">
        <v>36</v>
      </c>
      <c r="I18" s="425"/>
      <c r="J18" s="426" t="s">
        <v>51</v>
      </c>
      <c r="K18" s="426"/>
      <c r="L18" s="427"/>
      <c r="M18" s="428"/>
      <c r="N18" s="429"/>
      <c r="O18" s="429"/>
      <c r="P18" s="429"/>
      <c r="Q18" s="429"/>
      <c r="R18" s="723"/>
      <c r="S18" s="430"/>
      <c r="T18" s="430"/>
      <c r="V18" s="5"/>
    </row>
    <row r="19" spans="1:22" s="5" customFormat="1" ht="36" hidden="1" customHeight="1">
      <c r="A19" s="417" t="s">
        <v>106</v>
      </c>
      <c r="B19" s="431" t="s">
        <v>37</v>
      </c>
      <c r="C19" s="415" t="s">
        <v>118</v>
      </c>
      <c r="D19" s="432">
        <f t="shared" si="1"/>
        <v>4.6120400000000004</v>
      </c>
      <c r="E19" s="433"/>
      <c r="F19" s="432">
        <v>4.6120400000000004</v>
      </c>
      <c r="G19" s="416" t="s">
        <v>25</v>
      </c>
      <c r="H19" s="389" t="s">
        <v>807</v>
      </c>
      <c r="I19" s="418"/>
      <c r="J19" s="400" t="s">
        <v>51</v>
      </c>
      <c r="K19" s="389"/>
      <c r="L19" s="401" t="s">
        <v>639</v>
      </c>
      <c r="M19" s="392"/>
      <c r="N19" s="393"/>
      <c r="O19" s="393"/>
      <c r="P19" s="393" t="s">
        <v>122</v>
      </c>
      <c r="Q19" s="393"/>
      <c r="R19" s="401"/>
      <c r="S19" s="392">
        <v>16</v>
      </c>
      <c r="T19" s="392"/>
      <c r="V19" s="5" t="str">
        <f t="shared" si="0"/>
        <v>2016</v>
      </c>
    </row>
    <row r="20" spans="1:22" s="5" customFormat="1" ht="14.1" hidden="1" customHeight="1">
      <c r="A20" s="420"/>
      <c r="B20" s="434"/>
      <c r="C20" s="422" t="s">
        <v>118</v>
      </c>
      <c r="D20" s="435">
        <f t="shared" si="1"/>
        <v>3</v>
      </c>
      <c r="E20" s="436"/>
      <c r="F20" s="435">
        <v>3</v>
      </c>
      <c r="G20" s="437"/>
      <c r="H20" s="424" t="s">
        <v>31</v>
      </c>
      <c r="I20" s="421"/>
      <c r="J20" s="438"/>
      <c r="K20" s="438"/>
      <c r="L20" s="439"/>
      <c r="M20" s="428"/>
      <c r="N20" s="393"/>
      <c r="O20" s="393"/>
      <c r="P20" s="393"/>
      <c r="Q20" s="393"/>
      <c r="R20" s="401"/>
      <c r="S20" s="392"/>
      <c r="T20" s="392"/>
    </row>
    <row r="21" spans="1:22" s="5" customFormat="1" ht="14.1" hidden="1" customHeight="1">
      <c r="A21" s="420"/>
      <c r="B21" s="434"/>
      <c r="C21" s="422" t="s">
        <v>118</v>
      </c>
      <c r="D21" s="435">
        <f t="shared" si="1"/>
        <v>1.6120400000000004</v>
      </c>
      <c r="E21" s="436"/>
      <c r="F21" s="435">
        <f>F19-F20</f>
        <v>1.6120400000000004</v>
      </c>
      <c r="G21" s="437"/>
      <c r="H21" s="424" t="s">
        <v>36</v>
      </c>
      <c r="I21" s="421"/>
      <c r="J21" s="438"/>
      <c r="K21" s="438"/>
      <c r="L21" s="439"/>
      <c r="M21" s="428"/>
      <c r="N21" s="393"/>
      <c r="O21" s="393"/>
      <c r="P21" s="393"/>
      <c r="Q21" s="393"/>
      <c r="R21" s="401"/>
      <c r="S21" s="392"/>
      <c r="T21" s="392"/>
    </row>
    <row r="22" spans="1:22" s="5" customFormat="1" ht="51" hidden="1" customHeight="1">
      <c r="A22" s="404" t="s">
        <v>39</v>
      </c>
      <c r="B22" s="405" t="s">
        <v>40</v>
      </c>
      <c r="C22" s="406"/>
      <c r="D22" s="407"/>
      <c r="E22" s="407"/>
      <c r="F22" s="407"/>
      <c r="G22" s="408"/>
      <c r="H22" s="408"/>
      <c r="I22" s="409"/>
      <c r="J22" s="410"/>
      <c r="K22" s="410"/>
      <c r="L22" s="411"/>
      <c r="M22" s="412"/>
      <c r="N22" s="413"/>
      <c r="O22" s="413"/>
      <c r="P22" s="413"/>
      <c r="Q22" s="413"/>
      <c r="R22" s="411"/>
      <c r="S22" s="392"/>
      <c r="T22" s="392"/>
    </row>
    <row r="23" spans="1:22" s="5" customFormat="1" ht="30" hidden="1" customHeight="1">
      <c r="A23" s="404" t="s">
        <v>41</v>
      </c>
      <c r="B23" s="405" t="s">
        <v>108</v>
      </c>
      <c r="C23" s="406"/>
      <c r="D23" s="407"/>
      <c r="E23" s="407"/>
      <c r="F23" s="407"/>
      <c r="G23" s="408"/>
      <c r="H23" s="408"/>
      <c r="I23" s="409"/>
      <c r="J23" s="717"/>
      <c r="K23" s="717"/>
      <c r="L23" s="411"/>
      <c r="M23" s="412"/>
      <c r="N23" s="413"/>
      <c r="O23" s="413"/>
      <c r="P23" s="413"/>
      <c r="Q23" s="413"/>
      <c r="R23" s="411"/>
      <c r="S23" s="392"/>
      <c r="T23" s="392"/>
    </row>
    <row r="24" spans="1:22" s="5" customFormat="1" ht="24" hidden="1" customHeight="1">
      <c r="A24" s="385" t="s">
        <v>112</v>
      </c>
      <c r="B24" s="386" t="s">
        <v>564</v>
      </c>
      <c r="C24" s="387"/>
      <c r="D24" s="403"/>
      <c r="E24" s="403"/>
      <c r="F24" s="403"/>
      <c r="G24" s="389"/>
      <c r="H24" s="389"/>
      <c r="I24" s="390"/>
      <c r="J24" s="400"/>
      <c r="K24" s="400"/>
      <c r="L24" s="401"/>
      <c r="M24" s="392"/>
      <c r="N24" s="393"/>
      <c r="O24" s="393"/>
      <c r="P24" s="393"/>
      <c r="Q24" s="393"/>
      <c r="R24" s="401"/>
      <c r="S24" s="392"/>
      <c r="T24" s="392"/>
    </row>
    <row r="25" spans="1:22" s="5" customFormat="1" ht="36" hidden="1" customHeight="1">
      <c r="A25" s="385" t="s">
        <v>106</v>
      </c>
      <c r="B25" s="450" t="s">
        <v>592</v>
      </c>
      <c r="C25" s="415" t="s">
        <v>115</v>
      </c>
      <c r="D25" s="403">
        <f>E25+F25</f>
        <v>0.15967999999999999</v>
      </c>
      <c r="E25" s="403"/>
      <c r="F25" s="403">
        <v>0.15967999999999999</v>
      </c>
      <c r="G25" s="389" t="s">
        <v>25</v>
      </c>
      <c r="H25" s="389" t="s">
        <v>29</v>
      </c>
      <c r="I25" s="390" t="s">
        <v>565</v>
      </c>
      <c r="J25" s="400" t="s">
        <v>58</v>
      </c>
      <c r="K25" s="400" t="s">
        <v>513</v>
      </c>
      <c r="L25" s="401" t="s">
        <v>671</v>
      </c>
      <c r="M25" s="392"/>
      <c r="N25" s="393" t="s">
        <v>122</v>
      </c>
      <c r="O25" s="393"/>
      <c r="P25" s="392"/>
      <c r="Q25" s="393"/>
      <c r="R25" s="401"/>
      <c r="S25" s="392">
        <v>20</v>
      </c>
      <c r="T25" s="392"/>
      <c r="V25" s="5" t="str">
        <f t="shared" si="0"/>
        <v>2020</v>
      </c>
    </row>
    <row r="26" spans="1:22" s="5" customFormat="1" ht="36" hidden="1" customHeight="1">
      <c r="A26" s="385" t="s">
        <v>106</v>
      </c>
      <c r="B26" s="450" t="s">
        <v>593</v>
      </c>
      <c r="C26" s="415" t="s">
        <v>115</v>
      </c>
      <c r="D26" s="403">
        <f t="shared" ref="D26:D48" si="2">E26+F26</f>
        <v>0.2074</v>
      </c>
      <c r="E26" s="403"/>
      <c r="F26" s="403">
        <v>0.2074</v>
      </c>
      <c r="G26" s="389" t="s">
        <v>25</v>
      </c>
      <c r="H26" s="389" t="s">
        <v>29</v>
      </c>
      <c r="I26" s="390" t="s">
        <v>566</v>
      </c>
      <c r="J26" s="400" t="s">
        <v>58</v>
      </c>
      <c r="K26" s="400" t="s">
        <v>513</v>
      </c>
      <c r="L26" s="401" t="s">
        <v>672</v>
      </c>
      <c r="M26" s="392"/>
      <c r="N26" s="393" t="s">
        <v>122</v>
      </c>
      <c r="O26" s="393"/>
      <c r="P26" s="392"/>
      <c r="Q26" s="393"/>
      <c r="R26" s="401"/>
      <c r="S26" s="392">
        <v>20</v>
      </c>
      <c r="T26" s="392"/>
      <c r="V26" s="5" t="str">
        <f t="shared" si="0"/>
        <v>2020</v>
      </c>
    </row>
    <row r="27" spans="1:22" s="5" customFormat="1" ht="36" hidden="1" customHeight="1">
      <c r="A27" s="385" t="s">
        <v>106</v>
      </c>
      <c r="B27" s="450" t="s">
        <v>594</v>
      </c>
      <c r="C27" s="415" t="s">
        <v>115</v>
      </c>
      <c r="D27" s="403">
        <f t="shared" si="2"/>
        <v>0.15</v>
      </c>
      <c r="E27" s="403"/>
      <c r="F27" s="403">
        <v>0.15</v>
      </c>
      <c r="G27" s="389" t="s">
        <v>25</v>
      </c>
      <c r="H27" s="389" t="s">
        <v>29</v>
      </c>
      <c r="I27" s="390" t="s">
        <v>567</v>
      </c>
      <c r="J27" s="400" t="s">
        <v>58</v>
      </c>
      <c r="K27" s="400" t="s">
        <v>513</v>
      </c>
      <c r="L27" s="401" t="s">
        <v>673</v>
      </c>
      <c r="M27" s="392"/>
      <c r="N27" s="393" t="s">
        <v>122</v>
      </c>
      <c r="O27" s="393"/>
      <c r="P27" s="392"/>
      <c r="Q27" s="393"/>
      <c r="R27" s="401"/>
      <c r="S27" s="392">
        <v>20</v>
      </c>
      <c r="T27" s="392"/>
      <c r="V27" s="5" t="str">
        <f t="shared" si="0"/>
        <v>2020</v>
      </c>
    </row>
    <row r="28" spans="1:22" s="5" customFormat="1" ht="36" hidden="1" customHeight="1">
      <c r="A28" s="385" t="s">
        <v>106</v>
      </c>
      <c r="B28" s="450" t="s">
        <v>595</v>
      </c>
      <c r="C28" s="415" t="s">
        <v>115</v>
      </c>
      <c r="D28" s="403">
        <f t="shared" si="2"/>
        <v>7.0000000000000007E-2</v>
      </c>
      <c r="E28" s="403"/>
      <c r="F28" s="403">
        <v>7.0000000000000007E-2</v>
      </c>
      <c r="G28" s="389" t="s">
        <v>25</v>
      </c>
      <c r="H28" s="389" t="s">
        <v>29</v>
      </c>
      <c r="I28" s="390" t="s">
        <v>565</v>
      </c>
      <c r="J28" s="400" t="s">
        <v>58</v>
      </c>
      <c r="K28" s="400" t="s">
        <v>513</v>
      </c>
      <c r="L28" s="401" t="s">
        <v>674</v>
      </c>
      <c r="M28" s="392"/>
      <c r="N28" s="393" t="s">
        <v>122</v>
      </c>
      <c r="O28" s="393"/>
      <c r="P28" s="392"/>
      <c r="Q28" s="393"/>
      <c r="R28" s="401"/>
      <c r="S28" s="392">
        <v>20</v>
      </c>
      <c r="T28" s="392"/>
      <c r="V28" s="5" t="str">
        <f t="shared" si="0"/>
        <v>2020</v>
      </c>
    </row>
    <row r="29" spans="1:22" s="5" customFormat="1" ht="49.5" hidden="1" customHeight="1">
      <c r="A29" s="385" t="s">
        <v>106</v>
      </c>
      <c r="B29" s="450" t="s">
        <v>596</v>
      </c>
      <c r="C29" s="415" t="s">
        <v>115</v>
      </c>
      <c r="D29" s="403">
        <f t="shared" si="2"/>
        <v>0.25</v>
      </c>
      <c r="E29" s="403"/>
      <c r="F29" s="403">
        <v>0.25</v>
      </c>
      <c r="G29" s="389" t="s">
        <v>25</v>
      </c>
      <c r="H29" s="389" t="s">
        <v>29</v>
      </c>
      <c r="I29" s="390" t="s">
        <v>568</v>
      </c>
      <c r="J29" s="400" t="s">
        <v>58</v>
      </c>
      <c r="K29" s="400" t="s">
        <v>513</v>
      </c>
      <c r="L29" s="401" t="s">
        <v>675</v>
      </c>
      <c r="M29" s="392"/>
      <c r="N29" s="393" t="s">
        <v>122</v>
      </c>
      <c r="O29" s="393"/>
      <c r="P29" s="392"/>
      <c r="Q29" s="393"/>
      <c r="R29" s="401"/>
      <c r="S29" s="392">
        <v>20</v>
      </c>
      <c r="T29" s="392"/>
      <c r="V29" s="5" t="str">
        <f t="shared" si="0"/>
        <v>2020</v>
      </c>
    </row>
    <row r="30" spans="1:22" s="5" customFormat="1" ht="45" hidden="1" customHeight="1">
      <c r="A30" s="385" t="s">
        <v>106</v>
      </c>
      <c r="B30" s="450" t="s">
        <v>619</v>
      </c>
      <c r="C30" s="415" t="s">
        <v>115</v>
      </c>
      <c r="D30" s="403">
        <f t="shared" si="2"/>
        <v>7.8621999999999997E-2</v>
      </c>
      <c r="E30" s="403"/>
      <c r="F30" s="403">
        <v>7.8621999999999997E-2</v>
      </c>
      <c r="G30" s="389" t="s">
        <v>25</v>
      </c>
      <c r="H30" s="389" t="s">
        <v>29</v>
      </c>
      <c r="I30" s="390" t="s">
        <v>569</v>
      </c>
      <c r="J30" s="400" t="s">
        <v>58</v>
      </c>
      <c r="K30" s="400" t="s">
        <v>513</v>
      </c>
      <c r="L30" s="401" t="s">
        <v>737</v>
      </c>
      <c r="M30" s="392"/>
      <c r="N30" s="393" t="s">
        <v>122</v>
      </c>
      <c r="O30" s="393"/>
      <c r="P30" s="392"/>
      <c r="Q30" s="393"/>
      <c r="R30" s="401"/>
      <c r="S30" s="392">
        <v>20</v>
      </c>
      <c r="T30" s="392"/>
      <c r="V30" s="5" t="str">
        <f t="shared" si="0"/>
        <v>2020</v>
      </c>
    </row>
    <row r="31" spans="1:22" s="5" customFormat="1" ht="48.75" hidden="1" customHeight="1">
      <c r="A31" s="385" t="s">
        <v>106</v>
      </c>
      <c r="B31" s="450" t="s">
        <v>808</v>
      </c>
      <c r="C31" s="415" t="s">
        <v>115</v>
      </c>
      <c r="D31" s="403">
        <f t="shared" si="2"/>
        <v>0.11610999999999999</v>
      </c>
      <c r="E31" s="403"/>
      <c r="F31" s="403">
        <v>0.11610999999999999</v>
      </c>
      <c r="G31" s="389" t="s">
        <v>25</v>
      </c>
      <c r="H31" s="389" t="s">
        <v>29</v>
      </c>
      <c r="I31" s="390" t="s">
        <v>447</v>
      </c>
      <c r="J31" s="400" t="s">
        <v>58</v>
      </c>
      <c r="K31" s="400" t="s">
        <v>513</v>
      </c>
      <c r="L31" s="401" t="s">
        <v>676</v>
      </c>
      <c r="M31" s="392"/>
      <c r="N31" s="393" t="s">
        <v>122</v>
      </c>
      <c r="O31" s="393"/>
      <c r="P31" s="392"/>
      <c r="Q31" s="393"/>
      <c r="R31" s="401"/>
      <c r="S31" s="392">
        <v>20</v>
      </c>
      <c r="T31" s="392"/>
      <c r="V31" s="5" t="str">
        <f t="shared" si="0"/>
        <v>2020</v>
      </c>
    </row>
    <row r="32" spans="1:22" s="5" customFormat="1" ht="45.75" hidden="1" customHeight="1">
      <c r="A32" s="385" t="s">
        <v>106</v>
      </c>
      <c r="B32" s="450" t="s">
        <v>598</v>
      </c>
      <c r="C32" s="415" t="s">
        <v>115</v>
      </c>
      <c r="D32" s="403">
        <f t="shared" si="2"/>
        <v>0.12668199999999999</v>
      </c>
      <c r="E32" s="403"/>
      <c r="F32" s="403">
        <v>0.12668199999999999</v>
      </c>
      <c r="G32" s="389" t="s">
        <v>25</v>
      </c>
      <c r="H32" s="389" t="s">
        <v>29</v>
      </c>
      <c r="I32" s="390" t="s">
        <v>571</v>
      </c>
      <c r="J32" s="400" t="s">
        <v>58</v>
      </c>
      <c r="K32" s="400" t="s">
        <v>513</v>
      </c>
      <c r="L32" s="401" t="s">
        <v>677</v>
      </c>
      <c r="M32" s="392"/>
      <c r="N32" s="393" t="s">
        <v>122</v>
      </c>
      <c r="O32" s="393"/>
      <c r="P32" s="392"/>
      <c r="Q32" s="393"/>
      <c r="R32" s="401"/>
      <c r="S32" s="392">
        <v>20</v>
      </c>
      <c r="T32" s="392"/>
      <c r="V32" s="5" t="str">
        <f t="shared" si="0"/>
        <v>2020</v>
      </c>
    </row>
    <row r="33" spans="1:22" s="5" customFormat="1" ht="39" hidden="1" customHeight="1">
      <c r="A33" s="385" t="s">
        <v>106</v>
      </c>
      <c r="B33" s="450" t="s">
        <v>599</v>
      </c>
      <c r="C33" s="415" t="s">
        <v>115</v>
      </c>
      <c r="D33" s="403">
        <f t="shared" si="2"/>
        <v>0.23701999999999998</v>
      </c>
      <c r="E33" s="403"/>
      <c r="F33" s="403">
        <v>0.23701999999999998</v>
      </c>
      <c r="G33" s="389" t="s">
        <v>25</v>
      </c>
      <c r="H33" s="389" t="s">
        <v>29</v>
      </c>
      <c r="I33" s="390" t="s">
        <v>572</v>
      </c>
      <c r="J33" s="400" t="s">
        <v>58</v>
      </c>
      <c r="K33" s="400" t="s">
        <v>513</v>
      </c>
      <c r="L33" s="401" t="s">
        <v>678</v>
      </c>
      <c r="M33" s="392"/>
      <c r="N33" s="393" t="s">
        <v>122</v>
      </c>
      <c r="O33" s="393"/>
      <c r="P33" s="392"/>
      <c r="Q33" s="393"/>
      <c r="R33" s="401"/>
      <c r="S33" s="392">
        <v>20</v>
      </c>
      <c r="T33" s="392"/>
      <c r="V33" s="5" t="str">
        <f t="shared" si="0"/>
        <v>2020</v>
      </c>
    </row>
    <row r="34" spans="1:22" s="5" customFormat="1" ht="48" hidden="1" customHeight="1">
      <c r="A34" s="385" t="s">
        <v>106</v>
      </c>
      <c r="B34" s="450" t="s">
        <v>600</v>
      </c>
      <c r="C34" s="415" t="s">
        <v>115</v>
      </c>
      <c r="D34" s="403">
        <f t="shared" si="2"/>
        <v>0.16908000000000001</v>
      </c>
      <c r="E34" s="403"/>
      <c r="F34" s="403">
        <v>0.16908000000000001</v>
      </c>
      <c r="G34" s="389" t="s">
        <v>25</v>
      </c>
      <c r="H34" s="389" t="s">
        <v>29</v>
      </c>
      <c r="I34" s="390" t="s">
        <v>573</v>
      </c>
      <c r="J34" s="400" t="s">
        <v>58</v>
      </c>
      <c r="K34" s="400" t="s">
        <v>513</v>
      </c>
      <c r="L34" s="401" t="s">
        <v>679</v>
      </c>
      <c r="M34" s="392"/>
      <c r="N34" s="393" t="s">
        <v>122</v>
      </c>
      <c r="O34" s="393"/>
      <c r="P34" s="392"/>
      <c r="Q34" s="393"/>
      <c r="R34" s="401"/>
      <c r="S34" s="392">
        <v>20</v>
      </c>
      <c r="T34" s="392"/>
      <c r="V34" s="5" t="str">
        <f t="shared" si="0"/>
        <v>2020</v>
      </c>
    </row>
    <row r="35" spans="1:22" s="5" customFormat="1" ht="39.75" hidden="1" customHeight="1">
      <c r="A35" s="385" t="s">
        <v>106</v>
      </c>
      <c r="B35" s="450" t="s">
        <v>601</v>
      </c>
      <c r="C35" s="415" t="s">
        <v>115</v>
      </c>
      <c r="D35" s="403">
        <f t="shared" si="2"/>
        <v>0.13514799999999999</v>
      </c>
      <c r="E35" s="403"/>
      <c r="F35" s="403">
        <v>0.13514799999999999</v>
      </c>
      <c r="G35" s="389" t="s">
        <v>25</v>
      </c>
      <c r="H35" s="389" t="s">
        <v>29</v>
      </c>
      <c r="I35" s="390" t="s">
        <v>574</v>
      </c>
      <c r="J35" s="400" t="s">
        <v>58</v>
      </c>
      <c r="K35" s="400" t="s">
        <v>513</v>
      </c>
      <c r="L35" s="401" t="s">
        <v>680</v>
      </c>
      <c r="M35" s="392"/>
      <c r="N35" s="393" t="s">
        <v>122</v>
      </c>
      <c r="O35" s="393"/>
      <c r="P35" s="392"/>
      <c r="Q35" s="393"/>
      <c r="R35" s="401"/>
      <c r="S35" s="392">
        <v>20</v>
      </c>
      <c r="T35" s="392"/>
      <c r="V35" s="5" t="str">
        <f t="shared" si="0"/>
        <v>2020</v>
      </c>
    </row>
    <row r="36" spans="1:22" s="5" customFormat="1" ht="48" hidden="1" customHeight="1">
      <c r="A36" s="385" t="s">
        <v>106</v>
      </c>
      <c r="B36" s="450" t="s">
        <v>602</v>
      </c>
      <c r="C36" s="415" t="s">
        <v>115</v>
      </c>
      <c r="D36" s="403">
        <f t="shared" si="2"/>
        <v>4.6280000000000002E-2</v>
      </c>
      <c r="E36" s="403"/>
      <c r="F36" s="403">
        <v>4.6280000000000002E-2</v>
      </c>
      <c r="G36" s="389" t="s">
        <v>25</v>
      </c>
      <c r="H36" s="389" t="s">
        <v>29</v>
      </c>
      <c r="I36" s="390" t="s">
        <v>575</v>
      </c>
      <c r="J36" s="400" t="s">
        <v>58</v>
      </c>
      <c r="K36" s="400" t="s">
        <v>513</v>
      </c>
      <c r="L36" s="401" t="s">
        <v>681</v>
      </c>
      <c r="M36" s="392"/>
      <c r="N36" s="393" t="s">
        <v>122</v>
      </c>
      <c r="O36" s="393"/>
      <c r="P36" s="392"/>
      <c r="Q36" s="393"/>
      <c r="R36" s="401"/>
      <c r="S36" s="392">
        <v>20</v>
      </c>
      <c r="T36" s="392"/>
      <c r="V36" s="5" t="str">
        <f t="shared" si="0"/>
        <v>2020</v>
      </c>
    </row>
    <row r="37" spans="1:22" s="5" customFormat="1" ht="45" hidden="1" customHeight="1">
      <c r="A37" s="385" t="s">
        <v>106</v>
      </c>
      <c r="B37" s="450" t="s">
        <v>603</v>
      </c>
      <c r="C37" s="415" t="s">
        <v>115</v>
      </c>
      <c r="D37" s="403">
        <f t="shared" si="2"/>
        <v>0.12257999999999999</v>
      </c>
      <c r="E37" s="403"/>
      <c r="F37" s="403">
        <v>0.12257999999999999</v>
      </c>
      <c r="G37" s="389" t="s">
        <v>25</v>
      </c>
      <c r="H37" s="389" t="s">
        <v>29</v>
      </c>
      <c r="I37" s="390" t="s">
        <v>412</v>
      </c>
      <c r="J37" s="400" t="s">
        <v>58</v>
      </c>
      <c r="K37" s="400" t="s">
        <v>513</v>
      </c>
      <c r="L37" s="401" t="s">
        <v>682</v>
      </c>
      <c r="M37" s="392"/>
      <c r="N37" s="393" t="s">
        <v>122</v>
      </c>
      <c r="O37" s="393"/>
      <c r="P37" s="392"/>
      <c r="Q37" s="393"/>
      <c r="R37" s="401"/>
      <c r="S37" s="392">
        <v>20</v>
      </c>
      <c r="T37" s="392"/>
      <c r="V37" s="5" t="str">
        <f t="shared" si="0"/>
        <v>2020</v>
      </c>
    </row>
    <row r="38" spans="1:22" s="5" customFormat="1" ht="33" hidden="1" customHeight="1">
      <c r="A38" s="385" t="s">
        <v>106</v>
      </c>
      <c r="B38" s="450" t="s">
        <v>604</v>
      </c>
      <c r="C38" s="415" t="s">
        <v>115</v>
      </c>
      <c r="D38" s="403">
        <f t="shared" si="2"/>
        <v>7.2179999999999994E-2</v>
      </c>
      <c r="E38" s="403"/>
      <c r="F38" s="403">
        <v>7.2179999999999994E-2</v>
      </c>
      <c r="G38" s="389" t="s">
        <v>25</v>
      </c>
      <c r="H38" s="389" t="s">
        <v>29</v>
      </c>
      <c r="I38" s="390" t="s">
        <v>576</v>
      </c>
      <c r="J38" s="400" t="s">
        <v>58</v>
      </c>
      <c r="K38" s="400" t="s">
        <v>513</v>
      </c>
      <c r="L38" s="401" t="s">
        <v>683</v>
      </c>
      <c r="M38" s="392"/>
      <c r="N38" s="393" t="s">
        <v>122</v>
      </c>
      <c r="O38" s="393"/>
      <c r="P38" s="392"/>
      <c r="Q38" s="393"/>
      <c r="R38" s="401"/>
      <c r="S38" s="392">
        <v>20</v>
      </c>
      <c r="T38" s="392"/>
      <c r="V38" s="5" t="str">
        <f t="shared" si="0"/>
        <v>2020</v>
      </c>
    </row>
    <row r="39" spans="1:22" s="5" customFormat="1" ht="60" hidden="1" customHeight="1">
      <c r="A39" s="385" t="s">
        <v>106</v>
      </c>
      <c r="B39" s="450" t="s">
        <v>605</v>
      </c>
      <c r="C39" s="415" t="s">
        <v>115</v>
      </c>
      <c r="D39" s="403">
        <f t="shared" si="2"/>
        <v>5.5050000000000002E-2</v>
      </c>
      <c r="E39" s="403"/>
      <c r="F39" s="403">
        <v>5.5050000000000002E-2</v>
      </c>
      <c r="G39" s="389" t="s">
        <v>25</v>
      </c>
      <c r="H39" s="389" t="s">
        <v>29</v>
      </c>
      <c r="I39" s="390" t="s">
        <v>406</v>
      </c>
      <c r="J39" s="400" t="s">
        <v>58</v>
      </c>
      <c r="K39" s="400" t="s">
        <v>513</v>
      </c>
      <c r="L39" s="401" t="s">
        <v>684</v>
      </c>
      <c r="M39" s="392"/>
      <c r="N39" s="393" t="s">
        <v>122</v>
      </c>
      <c r="O39" s="393"/>
      <c r="P39" s="392"/>
      <c r="Q39" s="393"/>
      <c r="R39" s="401"/>
      <c r="S39" s="392">
        <v>20</v>
      </c>
      <c r="T39" s="392"/>
      <c r="V39" s="5" t="str">
        <f t="shared" si="0"/>
        <v>2020</v>
      </c>
    </row>
    <row r="40" spans="1:22" s="5" customFormat="1" ht="42.75" hidden="1" customHeight="1">
      <c r="A40" s="385" t="s">
        <v>106</v>
      </c>
      <c r="B40" s="450" t="s">
        <v>606</v>
      </c>
      <c r="C40" s="415" t="s">
        <v>115</v>
      </c>
      <c r="D40" s="403">
        <f t="shared" si="2"/>
        <v>0.16660899999999998</v>
      </c>
      <c r="E40" s="403"/>
      <c r="F40" s="403">
        <v>0.16660899999999998</v>
      </c>
      <c r="G40" s="389" t="s">
        <v>25</v>
      </c>
      <c r="H40" s="389" t="s">
        <v>29</v>
      </c>
      <c r="I40" s="390" t="s">
        <v>577</v>
      </c>
      <c r="J40" s="400" t="s">
        <v>58</v>
      </c>
      <c r="K40" s="400" t="s">
        <v>513</v>
      </c>
      <c r="L40" s="401" t="s">
        <v>685</v>
      </c>
      <c r="M40" s="392"/>
      <c r="N40" s="393" t="s">
        <v>122</v>
      </c>
      <c r="O40" s="393"/>
      <c r="P40" s="392"/>
      <c r="Q40" s="393"/>
      <c r="R40" s="401"/>
      <c r="S40" s="392">
        <v>20</v>
      </c>
      <c r="T40" s="392"/>
      <c r="V40" s="5" t="str">
        <f t="shared" si="0"/>
        <v>2020</v>
      </c>
    </row>
    <row r="41" spans="1:22" s="5" customFormat="1" ht="39" hidden="1" customHeight="1">
      <c r="A41" s="385" t="s">
        <v>106</v>
      </c>
      <c r="B41" s="450" t="s">
        <v>607</v>
      </c>
      <c r="C41" s="415" t="s">
        <v>115</v>
      </c>
      <c r="D41" s="403">
        <f t="shared" si="2"/>
        <v>0.14765</v>
      </c>
      <c r="E41" s="403"/>
      <c r="F41" s="403">
        <v>0.14765</v>
      </c>
      <c r="G41" s="389" t="s">
        <v>25</v>
      </c>
      <c r="H41" s="389" t="s">
        <v>29</v>
      </c>
      <c r="I41" s="390" t="s">
        <v>578</v>
      </c>
      <c r="J41" s="400" t="s">
        <v>58</v>
      </c>
      <c r="K41" s="400" t="s">
        <v>513</v>
      </c>
      <c r="L41" s="401" t="s">
        <v>686</v>
      </c>
      <c r="M41" s="392"/>
      <c r="N41" s="393" t="s">
        <v>122</v>
      </c>
      <c r="O41" s="393"/>
      <c r="P41" s="392"/>
      <c r="Q41" s="393"/>
      <c r="R41" s="401"/>
      <c r="S41" s="392">
        <v>20</v>
      </c>
      <c r="T41" s="392"/>
      <c r="V41" s="5" t="str">
        <f t="shared" si="0"/>
        <v>2020</v>
      </c>
    </row>
    <row r="42" spans="1:22" s="5" customFormat="1" ht="36" hidden="1" customHeight="1">
      <c r="A42" s="385" t="s">
        <v>106</v>
      </c>
      <c r="B42" s="450" t="s">
        <v>608</v>
      </c>
      <c r="C42" s="415" t="s">
        <v>115</v>
      </c>
      <c r="D42" s="403">
        <f t="shared" si="2"/>
        <v>9.6509999999999999E-2</v>
      </c>
      <c r="E42" s="403"/>
      <c r="F42" s="403">
        <v>9.6509999999999999E-2</v>
      </c>
      <c r="G42" s="389" t="s">
        <v>25</v>
      </c>
      <c r="H42" s="389" t="s">
        <v>29</v>
      </c>
      <c r="I42" s="390" t="s">
        <v>579</v>
      </c>
      <c r="J42" s="400" t="s">
        <v>58</v>
      </c>
      <c r="K42" s="400" t="s">
        <v>513</v>
      </c>
      <c r="L42" s="401" t="s">
        <v>687</v>
      </c>
      <c r="M42" s="392"/>
      <c r="N42" s="393" t="s">
        <v>122</v>
      </c>
      <c r="O42" s="393"/>
      <c r="P42" s="392"/>
      <c r="Q42" s="393"/>
      <c r="R42" s="401"/>
      <c r="S42" s="392">
        <v>20</v>
      </c>
      <c r="T42" s="392"/>
      <c r="V42" s="5" t="str">
        <f t="shared" si="0"/>
        <v>2020</v>
      </c>
    </row>
    <row r="43" spans="1:22" s="5" customFormat="1" ht="53.25" hidden="1" customHeight="1">
      <c r="A43" s="385" t="s">
        <v>106</v>
      </c>
      <c r="B43" s="450" t="s">
        <v>616</v>
      </c>
      <c r="C43" s="415" t="s">
        <v>115</v>
      </c>
      <c r="D43" s="403">
        <f t="shared" si="2"/>
        <v>3.8649999999999997E-2</v>
      </c>
      <c r="E43" s="403"/>
      <c r="F43" s="403">
        <v>3.8649999999999997E-2</v>
      </c>
      <c r="G43" s="389" t="s">
        <v>25</v>
      </c>
      <c r="H43" s="389" t="s">
        <v>29</v>
      </c>
      <c r="I43" s="390" t="s">
        <v>580</v>
      </c>
      <c r="J43" s="400" t="s">
        <v>58</v>
      </c>
      <c r="K43" s="400" t="s">
        <v>513</v>
      </c>
      <c r="L43" s="401" t="s">
        <v>688</v>
      </c>
      <c r="M43" s="392"/>
      <c r="N43" s="393" t="s">
        <v>122</v>
      </c>
      <c r="O43" s="393"/>
      <c r="P43" s="392"/>
      <c r="Q43" s="393"/>
      <c r="R43" s="401"/>
      <c r="S43" s="392">
        <v>20</v>
      </c>
      <c r="T43" s="392"/>
      <c r="V43" s="5" t="str">
        <f t="shared" si="0"/>
        <v>2020</v>
      </c>
    </row>
    <row r="44" spans="1:22" s="5" customFormat="1" ht="54" hidden="1" customHeight="1">
      <c r="A44" s="385" t="s">
        <v>106</v>
      </c>
      <c r="B44" s="450" t="s">
        <v>617</v>
      </c>
      <c r="C44" s="415" t="s">
        <v>115</v>
      </c>
      <c r="D44" s="403">
        <f t="shared" si="2"/>
        <v>0.10300999999999999</v>
      </c>
      <c r="E44" s="403"/>
      <c r="F44" s="403">
        <v>0.10300999999999999</v>
      </c>
      <c r="G44" s="389" t="s">
        <v>25</v>
      </c>
      <c r="H44" s="389" t="s">
        <v>29</v>
      </c>
      <c r="I44" s="390" t="s">
        <v>412</v>
      </c>
      <c r="J44" s="400" t="s">
        <v>58</v>
      </c>
      <c r="K44" s="400" t="s">
        <v>513</v>
      </c>
      <c r="L44" s="401" t="s">
        <v>689</v>
      </c>
      <c r="M44" s="392"/>
      <c r="N44" s="393" t="s">
        <v>122</v>
      </c>
      <c r="O44" s="393"/>
      <c r="P44" s="392"/>
      <c r="Q44" s="393"/>
      <c r="R44" s="401"/>
      <c r="S44" s="392">
        <v>20</v>
      </c>
      <c r="T44" s="392"/>
      <c r="V44" s="5" t="str">
        <f t="shared" si="0"/>
        <v>2020</v>
      </c>
    </row>
    <row r="45" spans="1:22" s="5" customFormat="1" ht="36" hidden="1" customHeight="1">
      <c r="A45" s="385" t="s">
        <v>106</v>
      </c>
      <c r="B45" s="450" t="s">
        <v>618</v>
      </c>
      <c r="C45" s="415" t="s">
        <v>115</v>
      </c>
      <c r="D45" s="403">
        <f t="shared" si="2"/>
        <v>4.0802999999999999E-2</v>
      </c>
      <c r="E45" s="403"/>
      <c r="F45" s="403">
        <v>4.0802999999999999E-2</v>
      </c>
      <c r="G45" s="389" t="s">
        <v>25</v>
      </c>
      <c r="H45" s="389" t="s">
        <v>29</v>
      </c>
      <c r="I45" s="390" t="s">
        <v>54</v>
      </c>
      <c r="J45" s="400" t="s">
        <v>58</v>
      </c>
      <c r="K45" s="400" t="s">
        <v>584</v>
      </c>
      <c r="L45" s="401" t="s">
        <v>690</v>
      </c>
      <c r="M45" s="392"/>
      <c r="N45" s="393" t="s">
        <v>122</v>
      </c>
      <c r="O45" s="393"/>
      <c r="P45" s="392"/>
      <c r="Q45" s="393"/>
      <c r="R45" s="401"/>
      <c r="S45" s="392">
        <v>20</v>
      </c>
      <c r="T45" s="392"/>
      <c r="V45" s="5" t="str">
        <f t="shared" si="0"/>
        <v>2020</v>
      </c>
    </row>
    <row r="46" spans="1:22" s="5" customFormat="1" ht="36" hidden="1" customHeight="1">
      <c r="A46" s="385" t="s">
        <v>106</v>
      </c>
      <c r="B46" s="450" t="s">
        <v>620</v>
      </c>
      <c r="C46" s="415" t="s">
        <v>115</v>
      </c>
      <c r="D46" s="403">
        <f t="shared" si="2"/>
        <v>3.9886000000000005E-2</v>
      </c>
      <c r="E46" s="403"/>
      <c r="F46" s="403">
        <v>3.9886000000000005E-2</v>
      </c>
      <c r="G46" s="389" t="s">
        <v>25</v>
      </c>
      <c r="H46" s="389" t="s">
        <v>29</v>
      </c>
      <c r="I46" s="390" t="s">
        <v>581</v>
      </c>
      <c r="J46" s="400" t="s">
        <v>58</v>
      </c>
      <c r="K46" s="400" t="s">
        <v>584</v>
      </c>
      <c r="L46" s="401" t="s">
        <v>691</v>
      </c>
      <c r="M46" s="392"/>
      <c r="N46" s="393" t="s">
        <v>122</v>
      </c>
      <c r="O46" s="393"/>
      <c r="P46" s="392"/>
      <c r="Q46" s="393"/>
      <c r="R46" s="401"/>
      <c r="S46" s="392">
        <v>20</v>
      </c>
      <c r="T46" s="392"/>
      <c r="V46" s="5" t="str">
        <f t="shared" si="0"/>
        <v>2020</v>
      </c>
    </row>
    <row r="47" spans="1:22" s="5" customFormat="1" ht="36" hidden="1" customHeight="1">
      <c r="A47" s="385" t="s">
        <v>106</v>
      </c>
      <c r="B47" s="450" t="s">
        <v>621</v>
      </c>
      <c r="C47" s="415" t="s">
        <v>115</v>
      </c>
      <c r="D47" s="403">
        <f t="shared" si="2"/>
        <v>9.1273999999999994E-2</v>
      </c>
      <c r="E47" s="403"/>
      <c r="F47" s="403">
        <v>9.1273999999999994E-2</v>
      </c>
      <c r="G47" s="389" t="s">
        <v>25</v>
      </c>
      <c r="H47" s="389" t="s">
        <v>29</v>
      </c>
      <c r="I47" s="390" t="s">
        <v>582</v>
      </c>
      <c r="J47" s="400" t="s">
        <v>58</v>
      </c>
      <c r="K47" s="400" t="s">
        <v>585</v>
      </c>
      <c r="L47" s="401" t="s">
        <v>692</v>
      </c>
      <c r="M47" s="392"/>
      <c r="N47" s="393" t="s">
        <v>122</v>
      </c>
      <c r="O47" s="393"/>
      <c r="P47" s="392"/>
      <c r="Q47" s="393"/>
      <c r="R47" s="401"/>
      <c r="S47" s="392">
        <v>20</v>
      </c>
      <c r="T47" s="392"/>
      <c r="V47" s="5" t="str">
        <f t="shared" si="0"/>
        <v>2020</v>
      </c>
    </row>
    <row r="48" spans="1:22" s="5" customFormat="1" ht="36" hidden="1" customHeight="1">
      <c r="A48" s="385" t="s">
        <v>106</v>
      </c>
      <c r="B48" s="450" t="s">
        <v>622</v>
      </c>
      <c r="C48" s="415" t="s">
        <v>115</v>
      </c>
      <c r="D48" s="403">
        <f t="shared" si="2"/>
        <v>0.126</v>
      </c>
      <c r="E48" s="403"/>
      <c r="F48" s="403">
        <v>0.126</v>
      </c>
      <c r="G48" s="389" t="s">
        <v>25</v>
      </c>
      <c r="H48" s="389" t="s">
        <v>29</v>
      </c>
      <c r="I48" s="390" t="s">
        <v>583</v>
      </c>
      <c r="J48" s="400" t="s">
        <v>58</v>
      </c>
      <c r="K48" s="400" t="s">
        <v>585</v>
      </c>
      <c r="L48" s="401" t="s">
        <v>693</v>
      </c>
      <c r="M48" s="392"/>
      <c r="N48" s="393" t="s">
        <v>122</v>
      </c>
      <c r="O48" s="393"/>
      <c r="P48" s="392"/>
      <c r="Q48" s="393"/>
      <c r="R48" s="401"/>
      <c r="S48" s="392">
        <v>20</v>
      </c>
      <c r="T48" s="392"/>
      <c r="V48" s="5" t="str">
        <f t="shared" si="0"/>
        <v>2020</v>
      </c>
    </row>
    <row r="49" spans="1:22" s="5" customFormat="1" ht="36" hidden="1" customHeight="1">
      <c r="A49" s="385" t="s">
        <v>106</v>
      </c>
      <c r="B49" s="451" t="s">
        <v>611</v>
      </c>
      <c r="C49" s="415" t="s">
        <v>115</v>
      </c>
      <c r="D49" s="432">
        <f>E49+F49</f>
        <v>1.1399999999999999</v>
      </c>
      <c r="E49" s="396">
        <v>0.97</v>
      </c>
      <c r="F49" s="452">
        <v>0.17</v>
      </c>
      <c r="G49" s="389" t="s">
        <v>25</v>
      </c>
      <c r="H49" s="389" t="s">
        <v>28</v>
      </c>
      <c r="I49" s="453" t="s">
        <v>590</v>
      </c>
      <c r="J49" s="400" t="s">
        <v>58</v>
      </c>
      <c r="K49" s="400" t="s">
        <v>513</v>
      </c>
      <c r="L49" s="401" t="s">
        <v>694</v>
      </c>
      <c r="M49" s="392"/>
      <c r="N49" s="393" t="s">
        <v>122</v>
      </c>
      <c r="O49" s="393"/>
      <c r="P49" s="392"/>
      <c r="Q49" s="393"/>
      <c r="R49" s="401"/>
      <c r="S49" s="392">
        <v>20</v>
      </c>
      <c r="T49" s="392"/>
      <c r="V49" s="5" t="str">
        <f t="shared" si="0"/>
        <v>2020</v>
      </c>
    </row>
    <row r="50" spans="1:22" s="5" customFormat="1" ht="36" hidden="1" customHeight="1">
      <c r="A50" s="385" t="s">
        <v>106</v>
      </c>
      <c r="B50" s="451" t="s">
        <v>609</v>
      </c>
      <c r="C50" s="415" t="s">
        <v>115</v>
      </c>
      <c r="D50" s="432">
        <f t="shared" ref="D50:D61" si="3">E50+F50</f>
        <v>1.1399999999999999</v>
      </c>
      <c r="E50" s="396">
        <v>0.97</v>
      </c>
      <c r="F50" s="452">
        <v>0.17</v>
      </c>
      <c r="G50" s="389" t="s">
        <v>25</v>
      </c>
      <c r="H50" s="389" t="s">
        <v>28</v>
      </c>
      <c r="I50" s="453" t="s">
        <v>591</v>
      </c>
      <c r="J50" s="400" t="s">
        <v>58</v>
      </c>
      <c r="K50" s="400" t="s">
        <v>513</v>
      </c>
      <c r="L50" s="401" t="s">
        <v>695</v>
      </c>
      <c r="M50" s="392"/>
      <c r="N50" s="393" t="s">
        <v>122</v>
      </c>
      <c r="O50" s="393"/>
      <c r="P50" s="392"/>
      <c r="Q50" s="393"/>
      <c r="R50" s="401"/>
      <c r="S50" s="392">
        <v>20</v>
      </c>
      <c r="T50" s="392"/>
      <c r="V50" s="5" t="str">
        <f t="shared" si="0"/>
        <v>2020</v>
      </c>
    </row>
    <row r="51" spans="1:22" s="5" customFormat="1" ht="36" hidden="1" customHeight="1">
      <c r="A51" s="385" t="s">
        <v>106</v>
      </c>
      <c r="B51" s="451" t="s">
        <v>610</v>
      </c>
      <c r="C51" s="415" t="s">
        <v>115</v>
      </c>
      <c r="D51" s="432">
        <f t="shared" si="3"/>
        <v>1.3299999999999998</v>
      </c>
      <c r="E51" s="396">
        <v>1.1299999999999999</v>
      </c>
      <c r="F51" s="452">
        <v>0.2</v>
      </c>
      <c r="G51" s="389" t="s">
        <v>25</v>
      </c>
      <c r="H51" s="389" t="s">
        <v>28</v>
      </c>
      <c r="I51" s="453" t="s">
        <v>447</v>
      </c>
      <c r="J51" s="400" t="s">
        <v>58</v>
      </c>
      <c r="K51" s="400" t="s">
        <v>513</v>
      </c>
      <c r="L51" s="401" t="s">
        <v>696</v>
      </c>
      <c r="M51" s="392"/>
      <c r="N51" s="393" t="s">
        <v>122</v>
      </c>
      <c r="O51" s="393"/>
      <c r="P51" s="392"/>
      <c r="Q51" s="393"/>
      <c r="R51" s="401"/>
      <c r="S51" s="392">
        <v>20</v>
      </c>
      <c r="T51" s="392"/>
      <c r="V51" s="5" t="str">
        <f t="shared" si="0"/>
        <v>2020</v>
      </c>
    </row>
    <row r="52" spans="1:22" s="5" customFormat="1" ht="24" hidden="1" customHeight="1">
      <c r="A52" s="385" t="s">
        <v>106</v>
      </c>
      <c r="B52" s="454" t="s">
        <v>612</v>
      </c>
      <c r="C52" s="415" t="s">
        <v>115</v>
      </c>
      <c r="D52" s="432">
        <f t="shared" si="3"/>
        <v>7.827</v>
      </c>
      <c r="E52" s="403"/>
      <c r="F52" s="455">
        <v>7.827</v>
      </c>
      <c r="G52" s="389" t="s">
        <v>25</v>
      </c>
      <c r="H52" s="389" t="s">
        <v>45</v>
      </c>
      <c r="I52" s="456" t="s">
        <v>529</v>
      </c>
      <c r="J52" s="400" t="s">
        <v>58</v>
      </c>
      <c r="K52" s="400" t="s">
        <v>513</v>
      </c>
      <c r="L52" s="454" t="s">
        <v>697</v>
      </c>
      <c r="M52" s="392"/>
      <c r="N52" s="393" t="s">
        <v>122</v>
      </c>
      <c r="O52" s="393"/>
      <c r="P52" s="392"/>
      <c r="Q52" s="393"/>
      <c r="R52" s="401"/>
      <c r="S52" s="392">
        <v>20</v>
      </c>
      <c r="T52" s="392"/>
      <c r="V52" s="5" t="str">
        <f t="shared" si="0"/>
        <v>2020</v>
      </c>
    </row>
    <row r="53" spans="1:22" s="5" customFormat="1" ht="24" hidden="1" customHeight="1">
      <c r="A53" s="385" t="s">
        <v>106</v>
      </c>
      <c r="B53" s="454" t="s">
        <v>613</v>
      </c>
      <c r="C53" s="415" t="s">
        <v>115</v>
      </c>
      <c r="D53" s="432">
        <f t="shared" si="3"/>
        <v>4.6319999999999997</v>
      </c>
      <c r="E53" s="403"/>
      <c r="F53" s="455">
        <v>4.6319999999999997</v>
      </c>
      <c r="G53" s="389" t="s">
        <v>25</v>
      </c>
      <c r="H53" s="389" t="s">
        <v>45</v>
      </c>
      <c r="I53" s="456" t="s">
        <v>529</v>
      </c>
      <c r="J53" s="400" t="s">
        <v>58</v>
      </c>
      <c r="K53" s="400" t="s">
        <v>513</v>
      </c>
      <c r="L53" s="454" t="s">
        <v>698</v>
      </c>
      <c r="M53" s="392"/>
      <c r="N53" s="393" t="s">
        <v>122</v>
      </c>
      <c r="O53" s="393"/>
      <c r="P53" s="392"/>
      <c r="Q53" s="393"/>
      <c r="R53" s="401"/>
      <c r="S53" s="392">
        <v>20</v>
      </c>
      <c r="T53" s="392"/>
      <c r="V53" s="5" t="str">
        <f t="shared" si="0"/>
        <v>2020</v>
      </c>
    </row>
    <row r="54" spans="1:22" s="5" customFormat="1" ht="24" hidden="1" customHeight="1">
      <c r="A54" s="385" t="s">
        <v>106</v>
      </c>
      <c r="B54" s="457" t="s">
        <v>623</v>
      </c>
      <c r="C54" s="415" t="s">
        <v>115</v>
      </c>
      <c r="D54" s="432">
        <f t="shared" si="3"/>
        <v>4.8</v>
      </c>
      <c r="E54" s="403"/>
      <c r="F54" s="455">
        <v>4.8</v>
      </c>
      <c r="G54" s="389" t="s">
        <v>25</v>
      </c>
      <c r="H54" s="389" t="s">
        <v>45</v>
      </c>
      <c r="I54" s="456" t="s">
        <v>529</v>
      </c>
      <c r="J54" s="400" t="s">
        <v>58</v>
      </c>
      <c r="K54" s="400" t="s">
        <v>513</v>
      </c>
      <c r="L54" s="454" t="s">
        <v>699</v>
      </c>
      <c r="M54" s="392"/>
      <c r="N54" s="393" t="s">
        <v>122</v>
      </c>
      <c r="O54" s="393"/>
      <c r="P54" s="392"/>
      <c r="Q54" s="393"/>
      <c r="R54" s="401"/>
      <c r="S54" s="392">
        <v>20</v>
      </c>
      <c r="T54" s="392"/>
      <c r="V54" s="5" t="str">
        <f t="shared" si="0"/>
        <v>2020</v>
      </c>
    </row>
    <row r="55" spans="1:22" s="5" customFormat="1" ht="36" hidden="1" customHeight="1">
      <c r="A55" s="385" t="s">
        <v>106</v>
      </c>
      <c r="B55" s="454" t="s">
        <v>614</v>
      </c>
      <c r="C55" s="415" t="s">
        <v>115</v>
      </c>
      <c r="D55" s="432">
        <f t="shared" si="3"/>
        <v>8.7439999999999998</v>
      </c>
      <c r="E55" s="403"/>
      <c r="F55" s="455">
        <v>8.7439999999999998</v>
      </c>
      <c r="G55" s="389" t="s">
        <v>25</v>
      </c>
      <c r="H55" s="389" t="s">
        <v>45</v>
      </c>
      <c r="I55" s="456" t="s">
        <v>529</v>
      </c>
      <c r="J55" s="400" t="s">
        <v>58</v>
      </c>
      <c r="K55" s="400" t="s">
        <v>513</v>
      </c>
      <c r="L55" s="454" t="s">
        <v>700</v>
      </c>
      <c r="M55" s="392"/>
      <c r="N55" s="393" t="s">
        <v>122</v>
      </c>
      <c r="O55" s="393"/>
      <c r="P55" s="392"/>
      <c r="Q55" s="393"/>
      <c r="R55" s="401"/>
      <c r="S55" s="392">
        <v>20</v>
      </c>
      <c r="T55" s="392"/>
      <c r="V55" s="5" t="str">
        <f t="shared" si="0"/>
        <v>2020</v>
      </c>
    </row>
    <row r="56" spans="1:22" s="5" customFormat="1" ht="24" hidden="1" customHeight="1">
      <c r="A56" s="385" t="s">
        <v>106</v>
      </c>
      <c r="B56" s="454" t="s">
        <v>615</v>
      </c>
      <c r="C56" s="415" t="s">
        <v>115</v>
      </c>
      <c r="D56" s="432">
        <f t="shared" si="3"/>
        <v>7.952</v>
      </c>
      <c r="E56" s="403"/>
      <c r="F56" s="455">
        <v>7.952</v>
      </c>
      <c r="G56" s="389" t="s">
        <v>25</v>
      </c>
      <c r="H56" s="389" t="s">
        <v>45</v>
      </c>
      <c r="I56" s="456" t="s">
        <v>529</v>
      </c>
      <c r="J56" s="400" t="s">
        <v>58</v>
      </c>
      <c r="K56" s="400" t="s">
        <v>513</v>
      </c>
      <c r="L56" s="454" t="s">
        <v>701</v>
      </c>
      <c r="M56" s="392"/>
      <c r="N56" s="393" t="s">
        <v>122</v>
      </c>
      <c r="O56" s="393"/>
      <c r="P56" s="392"/>
      <c r="Q56" s="393"/>
      <c r="R56" s="401"/>
      <c r="S56" s="392">
        <v>20</v>
      </c>
      <c r="T56" s="392"/>
      <c r="V56" s="5" t="str">
        <f t="shared" si="0"/>
        <v>2020</v>
      </c>
    </row>
    <row r="57" spans="1:22" s="5" customFormat="1" ht="44.1" hidden="1" customHeight="1">
      <c r="A57" s="385" t="s">
        <v>106</v>
      </c>
      <c r="B57" s="454" t="s">
        <v>624</v>
      </c>
      <c r="C57" s="415" t="s">
        <v>115</v>
      </c>
      <c r="D57" s="432">
        <f t="shared" si="3"/>
        <v>3</v>
      </c>
      <c r="E57" s="403"/>
      <c r="F57" s="455">
        <v>3</v>
      </c>
      <c r="G57" s="389" t="s">
        <v>25</v>
      </c>
      <c r="H57" s="389" t="s">
        <v>45</v>
      </c>
      <c r="I57" s="456" t="s">
        <v>529</v>
      </c>
      <c r="J57" s="400" t="s">
        <v>58</v>
      </c>
      <c r="K57" s="400" t="s">
        <v>513</v>
      </c>
      <c r="L57" s="454" t="s">
        <v>702</v>
      </c>
      <c r="M57" s="392"/>
      <c r="N57" s="393" t="s">
        <v>122</v>
      </c>
      <c r="O57" s="393"/>
      <c r="P57" s="392"/>
      <c r="Q57" s="393"/>
      <c r="R57" s="401"/>
      <c r="S57" s="392">
        <v>20</v>
      </c>
      <c r="T57" s="392"/>
      <c r="V57" s="5" t="str">
        <f t="shared" si="0"/>
        <v>2020</v>
      </c>
    </row>
    <row r="58" spans="1:22" s="5" customFormat="1" ht="44.1" hidden="1" customHeight="1">
      <c r="A58" s="385" t="s">
        <v>106</v>
      </c>
      <c r="B58" s="454" t="s">
        <v>625</v>
      </c>
      <c r="C58" s="415" t="s">
        <v>115</v>
      </c>
      <c r="D58" s="432">
        <f t="shared" si="3"/>
        <v>2</v>
      </c>
      <c r="E58" s="403"/>
      <c r="F58" s="455">
        <v>2</v>
      </c>
      <c r="G58" s="389" t="s">
        <v>25</v>
      </c>
      <c r="H58" s="389" t="s">
        <v>45</v>
      </c>
      <c r="I58" s="456" t="s">
        <v>529</v>
      </c>
      <c r="J58" s="400" t="s">
        <v>58</v>
      </c>
      <c r="K58" s="400" t="s">
        <v>513</v>
      </c>
      <c r="L58" s="454" t="s">
        <v>703</v>
      </c>
      <c r="M58" s="392"/>
      <c r="N58" s="393" t="s">
        <v>122</v>
      </c>
      <c r="O58" s="393"/>
      <c r="P58" s="392"/>
      <c r="Q58" s="393"/>
      <c r="R58" s="401"/>
      <c r="S58" s="392">
        <v>20</v>
      </c>
      <c r="T58" s="392"/>
      <c r="V58" s="5" t="str">
        <f t="shared" si="0"/>
        <v>2020</v>
      </c>
    </row>
    <row r="59" spans="1:22" s="5" customFormat="1" ht="44.1" hidden="1" customHeight="1">
      <c r="A59" s="385" t="s">
        <v>106</v>
      </c>
      <c r="B59" s="454" t="s">
        <v>626</v>
      </c>
      <c r="C59" s="415" t="s">
        <v>115</v>
      </c>
      <c r="D59" s="432">
        <f t="shared" si="3"/>
        <v>2.8</v>
      </c>
      <c r="E59" s="403"/>
      <c r="F59" s="458">
        <v>2.8</v>
      </c>
      <c r="G59" s="389" t="s">
        <v>25</v>
      </c>
      <c r="H59" s="389" t="s">
        <v>45</v>
      </c>
      <c r="I59" s="456" t="s">
        <v>529</v>
      </c>
      <c r="J59" s="400" t="s">
        <v>58</v>
      </c>
      <c r="K59" s="400" t="s">
        <v>513</v>
      </c>
      <c r="L59" s="454" t="s">
        <v>704</v>
      </c>
      <c r="M59" s="392"/>
      <c r="N59" s="393" t="s">
        <v>122</v>
      </c>
      <c r="O59" s="393"/>
      <c r="P59" s="392"/>
      <c r="Q59" s="393"/>
      <c r="R59" s="401"/>
      <c r="S59" s="392">
        <v>20</v>
      </c>
      <c r="T59" s="392"/>
      <c r="V59" s="5" t="str">
        <f t="shared" si="0"/>
        <v>2020</v>
      </c>
    </row>
    <row r="60" spans="1:22" s="5" customFormat="1" ht="44.1" hidden="1" customHeight="1">
      <c r="A60" s="385" t="s">
        <v>106</v>
      </c>
      <c r="B60" s="753" t="s">
        <v>667</v>
      </c>
      <c r="C60" s="415" t="s">
        <v>115</v>
      </c>
      <c r="D60" s="432">
        <f t="shared" si="3"/>
        <v>0.13730000000000001</v>
      </c>
      <c r="E60" s="403"/>
      <c r="F60" s="458">
        <v>0.13730000000000001</v>
      </c>
      <c r="G60" s="389" t="s">
        <v>25</v>
      </c>
      <c r="H60" s="389" t="s">
        <v>45</v>
      </c>
      <c r="I60" s="456" t="s">
        <v>529</v>
      </c>
      <c r="J60" s="400" t="s">
        <v>58</v>
      </c>
      <c r="K60" s="400" t="s">
        <v>513</v>
      </c>
      <c r="L60" s="419" t="s">
        <v>705</v>
      </c>
      <c r="M60" s="392"/>
      <c r="N60" s="393" t="s">
        <v>122</v>
      </c>
      <c r="O60" s="393"/>
      <c r="P60" s="392"/>
      <c r="Q60" s="393"/>
      <c r="R60" s="401"/>
      <c r="S60" s="392">
        <v>20</v>
      </c>
      <c r="T60" s="392"/>
      <c r="V60" s="5" t="str">
        <f t="shared" si="0"/>
        <v>2020</v>
      </c>
    </row>
    <row r="61" spans="1:22" s="5" customFormat="1" ht="36" hidden="1" customHeight="1">
      <c r="A61" s="385" t="s">
        <v>106</v>
      </c>
      <c r="B61" s="454" t="s">
        <v>630</v>
      </c>
      <c r="C61" s="415" t="s">
        <v>115</v>
      </c>
      <c r="D61" s="432">
        <f t="shared" si="3"/>
        <v>0.28000000000000003</v>
      </c>
      <c r="E61" s="403"/>
      <c r="F61" s="457">
        <v>0.28000000000000003</v>
      </c>
      <c r="G61" s="389" t="s">
        <v>25</v>
      </c>
      <c r="H61" s="389" t="s">
        <v>31</v>
      </c>
      <c r="I61" s="456" t="s">
        <v>638</v>
      </c>
      <c r="J61" s="400" t="s">
        <v>58</v>
      </c>
      <c r="K61" s="400" t="s">
        <v>513</v>
      </c>
      <c r="L61" s="419" t="s">
        <v>706</v>
      </c>
      <c r="M61" s="392"/>
      <c r="N61" s="393" t="s">
        <v>122</v>
      </c>
      <c r="O61" s="393"/>
      <c r="P61" s="392"/>
      <c r="Q61" s="393"/>
      <c r="R61" s="401"/>
      <c r="S61" s="392">
        <v>20</v>
      </c>
      <c r="T61" s="392"/>
      <c r="V61" s="5" t="str">
        <f t="shared" si="0"/>
        <v>2020</v>
      </c>
    </row>
    <row r="62" spans="1:22" s="5" customFormat="1" ht="36" hidden="1" customHeight="1">
      <c r="A62" s="385" t="s">
        <v>106</v>
      </c>
      <c r="B62" s="454" t="s">
        <v>809</v>
      </c>
      <c r="C62" s="415" t="s">
        <v>115</v>
      </c>
      <c r="D62" s="432">
        <f>E62+F62</f>
        <v>0.2</v>
      </c>
      <c r="E62" s="403"/>
      <c r="F62" s="458">
        <v>0.2</v>
      </c>
      <c r="G62" s="389" t="s">
        <v>25</v>
      </c>
      <c r="H62" s="389" t="s">
        <v>26</v>
      </c>
      <c r="I62" s="456" t="s">
        <v>643</v>
      </c>
      <c r="J62" s="400" t="s">
        <v>58</v>
      </c>
      <c r="K62" s="400" t="s">
        <v>513</v>
      </c>
      <c r="L62" s="454" t="s">
        <v>707</v>
      </c>
      <c r="M62" s="392"/>
      <c r="N62" s="393" t="s">
        <v>122</v>
      </c>
      <c r="O62" s="393"/>
      <c r="P62" s="392"/>
      <c r="Q62" s="393"/>
      <c r="R62" s="401"/>
      <c r="S62" s="392">
        <v>20</v>
      </c>
      <c r="T62" s="392"/>
      <c r="V62" s="5" t="str">
        <f t="shared" si="0"/>
        <v>2020</v>
      </c>
    </row>
    <row r="63" spans="1:22" s="5" customFormat="1" ht="36" hidden="1" customHeight="1">
      <c r="A63" s="385" t="s">
        <v>106</v>
      </c>
      <c r="B63" s="454" t="s">
        <v>810</v>
      </c>
      <c r="C63" s="415" t="s">
        <v>115</v>
      </c>
      <c r="D63" s="432">
        <f t="shared" ref="D63:D64" si="4">E63+F63</f>
        <v>0.2</v>
      </c>
      <c r="E63" s="403"/>
      <c r="F63" s="458">
        <v>0.2</v>
      </c>
      <c r="G63" s="389" t="s">
        <v>25</v>
      </c>
      <c r="H63" s="389" t="s">
        <v>26</v>
      </c>
      <c r="I63" s="456" t="s">
        <v>644</v>
      </c>
      <c r="J63" s="400" t="s">
        <v>58</v>
      </c>
      <c r="K63" s="400" t="s">
        <v>513</v>
      </c>
      <c r="L63" s="454" t="s">
        <v>654</v>
      </c>
      <c r="M63" s="392"/>
      <c r="N63" s="393" t="s">
        <v>122</v>
      </c>
      <c r="O63" s="393"/>
      <c r="P63" s="392"/>
      <c r="Q63" s="393"/>
      <c r="R63" s="401"/>
      <c r="S63" s="392">
        <v>20</v>
      </c>
      <c r="T63" s="392"/>
      <c r="V63" s="5" t="str">
        <f t="shared" si="0"/>
        <v>2020</v>
      </c>
    </row>
    <row r="64" spans="1:22" s="5" customFormat="1" ht="36" hidden="1" customHeight="1">
      <c r="A64" s="385" t="s">
        <v>106</v>
      </c>
      <c r="B64" s="454" t="s">
        <v>811</v>
      </c>
      <c r="C64" s="415" t="s">
        <v>115</v>
      </c>
      <c r="D64" s="432">
        <f t="shared" si="4"/>
        <v>0.2</v>
      </c>
      <c r="E64" s="403"/>
      <c r="F64" s="458">
        <v>0.2</v>
      </c>
      <c r="G64" s="389" t="s">
        <v>25</v>
      </c>
      <c r="H64" s="389" t="s">
        <v>26</v>
      </c>
      <c r="I64" s="456" t="s">
        <v>645</v>
      </c>
      <c r="J64" s="400" t="s">
        <v>58</v>
      </c>
      <c r="K64" s="400" t="s">
        <v>513</v>
      </c>
      <c r="L64" s="454" t="s">
        <v>655</v>
      </c>
      <c r="M64" s="392"/>
      <c r="N64" s="393" t="s">
        <v>122</v>
      </c>
      <c r="O64" s="393"/>
      <c r="P64" s="392"/>
      <c r="Q64" s="393"/>
      <c r="R64" s="401"/>
      <c r="S64" s="392">
        <v>20</v>
      </c>
      <c r="T64" s="392"/>
      <c r="V64" s="5" t="str">
        <f t="shared" si="0"/>
        <v>2020</v>
      </c>
    </row>
    <row r="65" spans="1:22" s="5" customFormat="1" ht="32.25" hidden="1" customHeight="1">
      <c r="A65" s="385" t="s">
        <v>106</v>
      </c>
      <c r="B65" s="460" t="s">
        <v>728</v>
      </c>
      <c r="C65" s="415" t="s">
        <v>115</v>
      </c>
      <c r="D65" s="432">
        <f>E65+F65</f>
        <v>14.456999999999999</v>
      </c>
      <c r="E65" s="461">
        <v>14.03</v>
      </c>
      <c r="F65" s="462">
        <v>0.42699999999999999</v>
      </c>
      <c r="G65" s="389" t="s">
        <v>25</v>
      </c>
      <c r="H65" s="389" t="s">
        <v>812</v>
      </c>
      <c r="I65" s="456" t="s">
        <v>529</v>
      </c>
      <c r="J65" s="400" t="s">
        <v>58</v>
      </c>
      <c r="K65" s="389" t="s">
        <v>729</v>
      </c>
      <c r="L65" s="450" t="s">
        <v>730</v>
      </c>
      <c r="M65" s="392"/>
      <c r="N65" s="393"/>
      <c r="O65" s="393"/>
      <c r="P65" s="393" t="s">
        <v>122</v>
      </c>
      <c r="Q65" s="393"/>
      <c r="R65" s="401"/>
      <c r="S65" s="392">
        <v>20</v>
      </c>
      <c r="T65" s="392"/>
      <c r="V65" s="5" t="str">
        <f t="shared" si="0"/>
        <v>2020</v>
      </c>
    </row>
    <row r="66" spans="1:22" s="5" customFormat="1" ht="51" hidden="1" customHeight="1">
      <c r="A66" s="385" t="s">
        <v>106</v>
      </c>
      <c r="B66" s="450" t="s">
        <v>597</v>
      </c>
      <c r="C66" s="415" t="s">
        <v>117</v>
      </c>
      <c r="D66" s="403">
        <f>E66+F66</f>
        <v>0.68773799999999996</v>
      </c>
      <c r="E66" s="403"/>
      <c r="F66" s="403">
        <v>0.68773799999999996</v>
      </c>
      <c r="G66" s="389" t="s">
        <v>25</v>
      </c>
      <c r="H66" s="389" t="s">
        <v>29</v>
      </c>
      <c r="I66" s="390" t="s">
        <v>570</v>
      </c>
      <c r="J66" s="400" t="s">
        <v>58</v>
      </c>
      <c r="K66" s="400" t="s">
        <v>513</v>
      </c>
      <c r="L66" s="401" t="s">
        <v>709</v>
      </c>
      <c r="M66" s="392"/>
      <c r="N66" s="393"/>
      <c r="O66" s="393"/>
      <c r="P66" s="393" t="s">
        <v>122</v>
      </c>
      <c r="Q66" s="393"/>
      <c r="R66" s="401"/>
      <c r="S66" s="392">
        <v>20</v>
      </c>
      <c r="T66" s="392"/>
      <c r="V66" s="5" t="str">
        <f t="shared" si="0"/>
        <v>2020</v>
      </c>
    </row>
    <row r="67" spans="1:22" s="5" customFormat="1" ht="55.5" hidden="1" customHeight="1">
      <c r="A67" s="385" t="s">
        <v>106</v>
      </c>
      <c r="B67" s="450" t="s">
        <v>627</v>
      </c>
      <c r="C67" s="415" t="s">
        <v>118</v>
      </c>
      <c r="D67" s="403">
        <f>E67+F67</f>
        <v>1</v>
      </c>
      <c r="E67" s="403"/>
      <c r="F67" s="403">
        <v>1</v>
      </c>
      <c r="G67" s="389" t="s">
        <v>25</v>
      </c>
      <c r="H67" s="389" t="s">
        <v>933</v>
      </c>
      <c r="I67" s="390" t="s">
        <v>529</v>
      </c>
      <c r="J67" s="400" t="s">
        <v>58</v>
      </c>
      <c r="K67" s="389" t="s">
        <v>628</v>
      </c>
      <c r="L67" s="401" t="s">
        <v>708</v>
      </c>
      <c r="M67" s="392"/>
      <c r="N67" s="393"/>
      <c r="O67" s="393"/>
      <c r="P67" s="393" t="s">
        <v>122</v>
      </c>
      <c r="Q67" s="393"/>
      <c r="R67" s="401"/>
      <c r="S67" s="392">
        <v>20</v>
      </c>
      <c r="T67" s="392"/>
      <c r="V67" s="5" t="str">
        <f t="shared" si="0"/>
        <v>2020</v>
      </c>
    </row>
    <row r="68" spans="1:22" s="5" customFormat="1" ht="18.75" hidden="1" customHeight="1">
      <c r="A68" s="463"/>
      <c r="B68" s="464"/>
      <c r="C68" s="422" t="s">
        <v>118</v>
      </c>
      <c r="D68" s="423"/>
      <c r="E68" s="423"/>
      <c r="F68" s="423">
        <v>0.3</v>
      </c>
      <c r="G68" s="424"/>
      <c r="H68" s="424" t="s">
        <v>26</v>
      </c>
      <c r="I68" s="425"/>
      <c r="J68" s="465"/>
      <c r="K68" s="424"/>
      <c r="L68" s="439"/>
      <c r="M68" s="428"/>
      <c r="N68" s="393"/>
      <c r="O68" s="393"/>
      <c r="P68" s="393"/>
      <c r="Q68" s="393"/>
      <c r="R68" s="401"/>
      <c r="S68" s="392"/>
      <c r="T68" s="392"/>
    </row>
    <row r="69" spans="1:22" s="5" customFormat="1" ht="12" hidden="1" customHeight="1">
      <c r="A69" s="463"/>
      <c r="B69" s="464"/>
      <c r="C69" s="422" t="s">
        <v>118</v>
      </c>
      <c r="D69" s="423"/>
      <c r="E69" s="423"/>
      <c r="F69" s="423">
        <v>0.3</v>
      </c>
      <c r="G69" s="424"/>
      <c r="H69" s="424" t="s">
        <v>29</v>
      </c>
      <c r="I69" s="425"/>
      <c r="J69" s="465"/>
      <c r="K69" s="424"/>
      <c r="L69" s="439"/>
      <c r="M69" s="428"/>
      <c r="N69" s="393"/>
      <c r="O69" s="393"/>
      <c r="P69" s="393"/>
      <c r="Q69" s="393"/>
      <c r="R69" s="401"/>
      <c r="S69" s="392"/>
      <c r="T69" s="392"/>
    </row>
    <row r="70" spans="1:22" s="5" customFormat="1" ht="13.5" hidden="1" customHeight="1">
      <c r="A70" s="463"/>
      <c r="B70" s="464"/>
      <c r="C70" s="422" t="s">
        <v>118</v>
      </c>
      <c r="D70" s="423"/>
      <c r="E70" s="423"/>
      <c r="F70" s="423">
        <v>0.4</v>
      </c>
      <c r="G70" s="424"/>
      <c r="H70" s="424" t="s">
        <v>45</v>
      </c>
      <c r="I70" s="425"/>
      <c r="J70" s="465"/>
      <c r="K70" s="424"/>
      <c r="L70" s="439"/>
      <c r="M70" s="428"/>
      <c r="N70" s="393"/>
      <c r="O70" s="393"/>
      <c r="P70" s="393"/>
      <c r="Q70" s="393"/>
      <c r="R70" s="401"/>
      <c r="S70" s="392"/>
      <c r="T70" s="392"/>
    </row>
    <row r="71" spans="1:22" s="5" customFormat="1" ht="39.950000000000003" hidden="1" customHeight="1">
      <c r="A71" s="385" t="s">
        <v>106</v>
      </c>
      <c r="B71" s="450" t="s">
        <v>813</v>
      </c>
      <c r="C71" s="415" t="s">
        <v>118</v>
      </c>
      <c r="D71" s="403">
        <f>E71+F71</f>
        <v>0.1</v>
      </c>
      <c r="E71" s="403"/>
      <c r="F71" s="403">
        <v>0.1</v>
      </c>
      <c r="G71" s="400" t="s">
        <v>25</v>
      </c>
      <c r="H71" s="389" t="s">
        <v>27</v>
      </c>
      <c r="I71" s="390" t="s">
        <v>529</v>
      </c>
      <c r="J71" s="400" t="s">
        <v>51</v>
      </c>
      <c r="K71" s="687" t="s">
        <v>814</v>
      </c>
      <c r="L71" s="401" t="s">
        <v>815</v>
      </c>
      <c r="M71" s="392"/>
      <c r="N71" s="393"/>
      <c r="O71" s="393"/>
      <c r="P71" s="393" t="s">
        <v>122</v>
      </c>
      <c r="Q71" s="393"/>
      <c r="R71" s="401"/>
      <c r="S71" s="392">
        <v>20</v>
      </c>
      <c r="T71" s="392">
        <v>201</v>
      </c>
      <c r="V71" s="5" t="str">
        <f t="shared" si="0"/>
        <v>2020</v>
      </c>
    </row>
    <row r="72" spans="1:22" s="5" customFormat="1" ht="39.950000000000003" hidden="1" customHeight="1">
      <c r="A72" s="417" t="s">
        <v>106</v>
      </c>
      <c r="B72" s="451" t="s">
        <v>143</v>
      </c>
      <c r="C72" s="415" t="s">
        <v>118</v>
      </c>
      <c r="D72" s="403">
        <f>E72+F72</f>
        <v>1.3</v>
      </c>
      <c r="E72" s="389"/>
      <c r="F72" s="390">
        <v>1.3</v>
      </c>
      <c r="G72" s="400" t="s">
        <v>25</v>
      </c>
      <c r="H72" s="389" t="s">
        <v>816</v>
      </c>
      <c r="I72" s="390" t="s">
        <v>529</v>
      </c>
      <c r="J72" s="400" t="s">
        <v>51</v>
      </c>
      <c r="K72" s="687" t="s">
        <v>814</v>
      </c>
      <c r="L72" s="401" t="s">
        <v>817</v>
      </c>
      <c r="M72" s="392"/>
      <c r="N72" s="393"/>
      <c r="O72" s="393"/>
      <c r="P72" s="393" t="s">
        <v>122</v>
      </c>
      <c r="Q72" s="393"/>
      <c r="R72" s="401"/>
      <c r="S72" s="392">
        <v>20</v>
      </c>
      <c r="T72" s="392">
        <v>201</v>
      </c>
      <c r="V72" s="5" t="str">
        <f t="shared" si="0"/>
        <v>2020</v>
      </c>
    </row>
    <row r="73" spans="1:22" s="5" customFormat="1" ht="58.5" hidden="1" customHeight="1">
      <c r="A73" s="385" t="s">
        <v>106</v>
      </c>
      <c r="B73" s="451" t="s">
        <v>142</v>
      </c>
      <c r="C73" s="415" t="s">
        <v>118</v>
      </c>
      <c r="D73" s="403">
        <f t="shared" ref="D73:D75" si="5">E73+F73</f>
        <v>1</v>
      </c>
      <c r="E73" s="403"/>
      <c r="F73" s="403">
        <v>1</v>
      </c>
      <c r="G73" s="400" t="s">
        <v>25</v>
      </c>
      <c r="H73" s="389" t="s">
        <v>912</v>
      </c>
      <c r="I73" s="390" t="s">
        <v>529</v>
      </c>
      <c r="J73" s="400" t="s">
        <v>51</v>
      </c>
      <c r="K73" s="687" t="s">
        <v>814</v>
      </c>
      <c r="L73" s="401" t="s">
        <v>818</v>
      </c>
      <c r="M73" s="392"/>
      <c r="N73" s="393"/>
      <c r="O73" s="393"/>
      <c r="P73" s="393" t="s">
        <v>122</v>
      </c>
      <c r="Q73" s="393"/>
      <c r="R73" s="401"/>
      <c r="S73" s="392">
        <v>20</v>
      </c>
      <c r="T73" s="392">
        <v>201</v>
      </c>
      <c r="V73" s="5" t="str">
        <f t="shared" si="0"/>
        <v>2020</v>
      </c>
    </row>
    <row r="74" spans="1:22" s="5" customFormat="1" ht="39.950000000000003" hidden="1" customHeight="1">
      <c r="A74" s="385" t="s">
        <v>106</v>
      </c>
      <c r="B74" s="451" t="s">
        <v>141</v>
      </c>
      <c r="C74" s="415" t="s">
        <v>118</v>
      </c>
      <c r="D74" s="403">
        <f t="shared" si="5"/>
        <v>0.4</v>
      </c>
      <c r="E74" s="403"/>
      <c r="F74" s="403">
        <v>0.4</v>
      </c>
      <c r="G74" s="400" t="s">
        <v>25</v>
      </c>
      <c r="H74" s="389" t="s">
        <v>26</v>
      </c>
      <c r="I74" s="390" t="s">
        <v>529</v>
      </c>
      <c r="J74" s="400" t="s">
        <v>51</v>
      </c>
      <c r="K74" s="687" t="s">
        <v>814</v>
      </c>
      <c r="L74" s="401" t="s">
        <v>818</v>
      </c>
      <c r="M74" s="392"/>
      <c r="N74" s="393"/>
      <c r="O74" s="393"/>
      <c r="P74" s="393" t="s">
        <v>122</v>
      </c>
      <c r="Q74" s="393"/>
      <c r="R74" s="401"/>
      <c r="S74" s="392">
        <v>20</v>
      </c>
      <c r="T74" s="392">
        <v>201</v>
      </c>
      <c r="V74" s="5" t="str">
        <f t="shared" ref="V74:V137" si="6">CONCATENATE("20",S74)</f>
        <v>2020</v>
      </c>
    </row>
    <row r="75" spans="1:22" s="5" customFormat="1" ht="83.25" hidden="1" customHeight="1">
      <c r="A75" s="385" t="s">
        <v>819</v>
      </c>
      <c r="B75" s="754" t="s">
        <v>820</v>
      </c>
      <c r="C75" s="415" t="s">
        <v>115</v>
      </c>
      <c r="D75" s="403">
        <f t="shared" si="5"/>
        <v>4.4999999999999998E-2</v>
      </c>
      <c r="E75" s="403"/>
      <c r="F75" s="403">
        <v>4.4999999999999998E-2</v>
      </c>
      <c r="G75" s="400" t="s">
        <v>25</v>
      </c>
      <c r="H75" s="389" t="s">
        <v>932</v>
      </c>
      <c r="I75" s="390" t="s">
        <v>821</v>
      </c>
      <c r="J75" s="400"/>
      <c r="K75" s="389" t="s">
        <v>822</v>
      </c>
      <c r="L75" s="401" t="s">
        <v>823</v>
      </c>
      <c r="M75" s="392"/>
      <c r="N75" s="393"/>
      <c r="O75" s="393" t="s">
        <v>122</v>
      </c>
      <c r="P75" s="393"/>
      <c r="Q75" s="393"/>
      <c r="R75" s="681" t="s">
        <v>918</v>
      </c>
      <c r="S75" s="392">
        <v>20</v>
      </c>
      <c r="T75" s="392">
        <v>201</v>
      </c>
      <c r="V75" s="5" t="str">
        <f t="shared" si="6"/>
        <v>2020</v>
      </c>
    </row>
    <row r="76" spans="1:22" s="5" customFormat="1" ht="24" hidden="1" customHeight="1">
      <c r="A76" s="385" t="s">
        <v>112</v>
      </c>
      <c r="B76" s="386" t="s">
        <v>563</v>
      </c>
      <c r="C76" s="387"/>
      <c r="D76" s="403"/>
      <c r="E76" s="403"/>
      <c r="F76" s="403"/>
      <c r="G76" s="389"/>
      <c r="H76" s="389"/>
      <c r="I76" s="390"/>
      <c r="J76" s="400"/>
      <c r="K76" s="400"/>
      <c r="L76" s="401"/>
      <c r="M76" s="392"/>
      <c r="N76" s="393"/>
      <c r="O76" s="393"/>
      <c r="P76" s="393"/>
      <c r="Q76" s="393"/>
      <c r="R76" s="401"/>
      <c r="S76" s="392"/>
      <c r="T76" s="392"/>
    </row>
    <row r="77" spans="1:22" s="5" customFormat="1" ht="24" hidden="1" customHeight="1">
      <c r="A77" s="417" t="s">
        <v>106</v>
      </c>
      <c r="B77" s="451" t="s">
        <v>562</v>
      </c>
      <c r="C77" s="415" t="s">
        <v>89</v>
      </c>
      <c r="D77" s="403">
        <f>E77+F77</f>
        <v>1.99787</v>
      </c>
      <c r="E77" s="403"/>
      <c r="F77" s="403">
        <f>19978.7/10000</f>
        <v>1.99787</v>
      </c>
      <c r="G77" s="389" t="s">
        <v>25</v>
      </c>
      <c r="H77" s="389" t="s">
        <v>28</v>
      </c>
      <c r="I77" s="390" t="s">
        <v>662</v>
      </c>
      <c r="J77" s="477" t="s">
        <v>47</v>
      </c>
      <c r="K77" s="393" t="s">
        <v>513</v>
      </c>
      <c r="L77" s="401" t="s">
        <v>589</v>
      </c>
      <c r="M77" s="392" t="s">
        <v>588</v>
      </c>
      <c r="N77" s="393"/>
      <c r="O77" s="393"/>
      <c r="P77" s="393" t="s">
        <v>122</v>
      </c>
      <c r="Q77" s="393"/>
      <c r="R77" s="401"/>
      <c r="S77" s="392">
        <v>19</v>
      </c>
      <c r="T77" s="392"/>
      <c r="V77" s="5" t="str">
        <f t="shared" si="6"/>
        <v>2019</v>
      </c>
    </row>
    <row r="78" spans="1:22" s="5" customFormat="1" ht="36" hidden="1" customHeight="1">
      <c r="A78" s="385" t="s">
        <v>106</v>
      </c>
      <c r="B78" s="451" t="s">
        <v>561</v>
      </c>
      <c r="C78" s="415" t="s">
        <v>115</v>
      </c>
      <c r="D78" s="403">
        <f>E78+F78</f>
        <v>0.45</v>
      </c>
      <c r="E78" s="403"/>
      <c r="F78" s="403">
        <v>0.45</v>
      </c>
      <c r="G78" s="389" t="s">
        <v>25</v>
      </c>
      <c r="H78" s="389" t="s">
        <v>28</v>
      </c>
      <c r="I78" s="390" t="s">
        <v>586</v>
      </c>
      <c r="J78" s="477" t="s">
        <v>47</v>
      </c>
      <c r="K78" s="393" t="s">
        <v>513</v>
      </c>
      <c r="L78" s="401" t="s">
        <v>587</v>
      </c>
      <c r="M78" s="392" t="s">
        <v>588</v>
      </c>
      <c r="N78" s="393" t="s">
        <v>122</v>
      </c>
      <c r="O78" s="393"/>
      <c r="P78" s="393"/>
      <c r="Q78" s="393"/>
      <c r="R78" s="401"/>
      <c r="S78" s="392">
        <v>19</v>
      </c>
      <c r="T78" s="392"/>
      <c r="V78" s="5" t="str">
        <f t="shared" si="6"/>
        <v>2019</v>
      </c>
    </row>
    <row r="79" spans="1:22" s="5" customFormat="1" ht="36" hidden="1" customHeight="1">
      <c r="A79" s="417" t="s">
        <v>106</v>
      </c>
      <c r="B79" s="451" t="s">
        <v>509</v>
      </c>
      <c r="C79" s="415" t="s">
        <v>115</v>
      </c>
      <c r="D79" s="403">
        <f>E79+F79</f>
        <v>11.76</v>
      </c>
      <c r="E79" s="403">
        <v>5.04</v>
      </c>
      <c r="F79" s="403">
        <v>6.72</v>
      </c>
      <c r="G79" s="389" t="s">
        <v>25</v>
      </c>
      <c r="H79" s="389" t="s">
        <v>554</v>
      </c>
      <c r="I79" s="390" t="s">
        <v>529</v>
      </c>
      <c r="J79" s="477" t="s">
        <v>47</v>
      </c>
      <c r="K79" s="393" t="s">
        <v>513</v>
      </c>
      <c r="L79" s="401" t="s">
        <v>519</v>
      </c>
      <c r="M79" s="392" t="s">
        <v>510</v>
      </c>
      <c r="N79" s="393"/>
      <c r="O79" s="393" t="s">
        <v>122</v>
      </c>
      <c r="P79" s="393"/>
      <c r="Q79" s="393"/>
      <c r="R79" s="681" t="s">
        <v>922</v>
      </c>
      <c r="S79" s="392">
        <v>19</v>
      </c>
      <c r="T79" s="392"/>
      <c r="U79" s="5" t="s">
        <v>470</v>
      </c>
      <c r="V79" s="5" t="str">
        <f t="shared" si="6"/>
        <v>2019</v>
      </c>
    </row>
    <row r="80" spans="1:22" s="5" customFormat="1" ht="30" hidden="1" customHeight="1">
      <c r="A80" s="420"/>
      <c r="B80" s="478"/>
      <c r="C80" s="415" t="s">
        <v>115</v>
      </c>
      <c r="D80" s="423"/>
      <c r="E80" s="403"/>
      <c r="F80" s="423">
        <v>3.5485480795423587</v>
      </c>
      <c r="G80" s="424"/>
      <c r="H80" s="424" t="s">
        <v>29</v>
      </c>
      <c r="I80" s="425"/>
      <c r="J80" s="465"/>
      <c r="K80" s="465"/>
      <c r="L80" s="439"/>
      <c r="M80" s="428"/>
      <c r="N80" s="393"/>
      <c r="O80" s="393"/>
      <c r="P80" s="393"/>
      <c r="Q80" s="393"/>
      <c r="R80" s="401"/>
      <c r="S80" s="392"/>
      <c r="T80" s="392"/>
    </row>
    <row r="81" spans="1:22" s="5" customFormat="1" ht="30" hidden="1" customHeight="1">
      <c r="A81" s="420"/>
      <c r="B81" s="478"/>
      <c r="C81" s="415" t="s">
        <v>115</v>
      </c>
      <c r="D81" s="423"/>
      <c r="E81" s="423"/>
      <c r="F81" s="423">
        <v>3.171451920457641</v>
      </c>
      <c r="G81" s="424"/>
      <c r="H81" s="424" t="s">
        <v>28</v>
      </c>
      <c r="I81" s="425"/>
      <c r="J81" s="465"/>
      <c r="K81" s="465"/>
      <c r="L81" s="439"/>
      <c r="M81" s="428"/>
      <c r="N81" s="393"/>
      <c r="O81" s="393"/>
      <c r="P81" s="393"/>
      <c r="Q81" s="393"/>
      <c r="R81" s="401"/>
      <c r="S81" s="392"/>
      <c r="T81" s="392"/>
    </row>
    <row r="82" spans="1:22" s="5" customFormat="1" ht="54.75" hidden="1" customHeight="1">
      <c r="A82" s="417" t="s">
        <v>106</v>
      </c>
      <c r="B82" s="451" t="s">
        <v>516</v>
      </c>
      <c r="C82" s="415" t="s">
        <v>115</v>
      </c>
      <c r="D82" s="403">
        <f>E82+F82</f>
        <v>15.649999999999999</v>
      </c>
      <c r="E82" s="403">
        <v>4.71</v>
      </c>
      <c r="F82" s="403">
        <v>10.94</v>
      </c>
      <c r="G82" s="389" t="s">
        <v>25</v>
      </c>
      <c r="H82" s="389" t="s">
        <v>517</v>
      </c>
      <c r="I82" s="390" t="s">
        <v>529</v>
      </c>
      <c r="J82" s="477" t="s">
        <v>47</v>
      </c>
      <c r="K82" s="393" t="s">
        <v>513</v>
      </c>
      <c r="L82" s="401" t="s">
        <v>519</v>
      </c>
      <c r="M82" s="392" t="s">
        <v>518</v>
      </c>
      <c r="N82" s="393"/>
      <c r="O82" s="393"/>
      <c r="P82" s="393" t="s">
        <v>122</v>
      </c>
      <c r="Q82" s="393"/>
      <c r="R82" s="401"/>
      <c r="S82" s="392">
        <v>19</v>
      </c>
      <c r="T82" s="392"/>
      <c r="V82" s="5" t="str">
        <f t="shared" si="6"/>
        <v>2019</v>
      </c>
    </row>
    <row r="83" spans="1:22" s="5" customFormat="1" ht="30" hidden="1" customHeight="1">
      <c r="A83" s="479"/>
      <c r="B83" s="480"/>
      <c r="C83" s="415" t="s">
        <v>115</v>
      </c>
      <c r="D83" s="403">
        <f t="shared" ref="D83:D84" si="7">E83+F83</f>
        <v>5</v>
      </c>
      <c r="E83" s="481"/>
      <c r="F83" s="481">
        <v>5</v>
      </c>
      <c r="G83" s="482"/>
      <c r="H83" s="482" t="s">
        <v>45</v>
      </c>
      <c r="I83" s="483"/>
      <c r="J83" s="426"/>
      <c r="K83" s="426"/>
      <c r="L83" s="427"/>
      <c r="M83" s="484"/>
      <c r="N83" s="393"/>
      <c r="O83" s="393"/>
      <c r="P83" s="393"/>
      <c r="Q83" s="393"/>
      <c r="R83" s="401"/>
      <c r="S83" s="392"/>
      <c r="T83" s="392"/>
    </row>
    <row r="84" spans="1:22" s="5" customFormat="1" ht="30" hidden="1" customHeight="1">
      <c r="A84" s="479"/>
      <c r="B84" s="480"/>
      <c r="C84" s="415" t="s">
        <v>115</v>
      </c>
      <c r="D84" s="403">
        <f t="shared" si="7"/>
        <v>5.9399999999999995</v>
      </c>
      <c r="E84" s="481"/>
      <c r="F84" s="481">
        <f>F82-F83</f>
        <v>5.9399999999999995</v>
      </c>
      <c r="G84" s="482"/>
      <c r="H84" s="482" t="s">
        <v>26</v>
      </c>
      <c r="I84" s="483"/>
      <c r="J84" s="426"/>
      <c r="K84" s="426"/>
      <c r="L84" s="427"/>
      <c r="M84" s="484"/>
      <c r="N84" s="393"/>
      <c r="O84" s="393"/>
      <c r="P84" s="393"/>
      <c r="Q84" s="393"/>
      <c r="R84" s="401"/>
      <c r="S84" s="392"/>
      <c r="T84" s="392"/>
    </row>
    <row r="85" spans="1:22" s="5" customFormat="1" ht="54.75" hidden="1" customHeight="1">
      <c r="A85" s="417" t="s">
        <v>106</v>
      </c>
      <c r="B85" s="451" t="s">
        <v>496</v>
      </c>
      <c r="C85" s="415" t="s">
        <v>118</v>
      </c>
      <c r="D85" s="403">
        <f>SUM(D86:D88)</f>
        <v>1.2543599999999999</v>
      </c>
      <c r="E85" s="403"/>
      <c r="F85" s="403">
        <f>SUM(F86:F88)</f>
        <v>1.2543599999999999</v>
      </c>
      <c r="G85" s="485" t="s">
        <v>497</v>
      </c>
      <c r="H85" s="389" t="s">
        <v>528</v>
      </c>
      <c r="I85" s="390" t="s">
        <v>529</v>
      </c>
      <c r="J85" s="400" t="s">
        <v>51</v>
      </c>
      <c r="K85" s="389" t="s">
        <v>498</v>
      </c>
      <c r="L85" s="401" t="s">
        <v>499</v>
      </c>
      <c r="M85" s="392"/>
      <c r="N85" s="393"/>
      <c r="O85" s="393" t="s">
        <v>122</v>
      </c>
      <c r="P85" s="393"/>
      <c r="Q85" s="393"/>
      <c r="R85" s="681" t="s">
        <v>921</v>
      </c>
      <c r="S85" s="392">
        <v>19</v>
      </c>
      <c r="T85" s="392"/>
      <c r="V85" s="5" t="str">
        <f t="shared" si="6"/>
        <v>2019</v>
      </c>
    </row>
    <row r="86" spans="1:22" s="235" customFormat="1" ht="18" hidden="1" customHeight="1">
      <c r="A86" s="420"/>
      <c r="B86" s="478"/>
      <c r="C86" s="422" t="s">
        <v>118</v>
      </c>
      <c r="D86" s="423">
        <f>E86+F86</f>
        <v>0.20488000000000001</v>
      </c>
      <c r="E86" s="423"/>
      <c r="F86" s="423">
        <f>(1312.3+736.5)/10000</f>
        <v>0.20488000000000001</v>
      </c>
      <c r="G86" s="424" t="s">
        <v>497</v>
      </c>
      <c r="H86" s="424" t="s">
        <v>31</v>
      </c>
      <c r="I86" s="425"/>
      <c r="J86" s="465"/>
      <c r="K86" s="465"/>
      <c r="L86" s="439"/>
      <c r="M86" s="428"/>
      <c r="N86" s="429"/>
      <c r="O86" s="429"/>
      <c r="P86" s="429"/>
      <c r="Q86" s="429"/>
      <c r="R86" s="723"/>
      <c r="S86" s="430"/>
      <c r="T86" s="430"/>
      <c r="V86" s="5"/>
    </row>
    <row r="87" spans="1:22" s="235" customFormat="1" ht="18" hidden="1" customHeight="1">
      <c r="A87" s="420"/>
      <c r="B87" s="478"/>
      <c r="C87" s="422" t="s">
        <v>118</v>
      </c>
      <c r="D87" s="423">
        <f t="shared" ref="D87:D88" si="8">E87+F87</f>
        <v>0.67723</v>
      </c>
      <c r="E87" s="423"/>
      <c r="F87" s="423">
        <f>(1327.6+4074.4+1370.3)/10000</f>
        <v>0.67723</v>
      </c>
      <c r="G87" s="424" t="s">
        <v>497</v>
      </c>
      <c r="H87" s="424" t="s">
        <v>29</v>
      </c>
      <c r="I87" s="425"/>
      <c r="J87" s="465"/>
      <c r="K87" s="465"/>
      <c r="L87" s="439"/>
      <c r="M87" s="428"/>
      <c r="N87" s="429"/>
      <c r="O87" s="429"/>
      <c r="P87" s="429"/>
      <c r="Q87" s="429"/>
      <c r="R87" s="723"/>
      <c r="S87" s="430"/>
      <c r="T87" s="430"/>
      <c r="V87" s="5"/>
    </row>
    <row r="88" spans="1:22" s="235" customFormat="1" ht="18" hidden="1" customHeight="1">
      <c r="A88" s="420"/>
      <c r="B88" s="478"/>
      <c r="C88" s="422" t="s">
        <v>118</v>
      </c>
      <c r="D88" s="423">
        <f t="shared" si="8"/>
        <v>0.37225000000000003</v>
      </c>
      <c r="E88" s="423"/>
      <c r="F88" s="423">
        <f>(680.3+863.9+2178.3)/10000</f>
        <v>0.37225000000000003</v>
      </c>
      <c r="G88" s="424" t="s">
        <v>497</v>
      </c>
      <c r="H88" s="424" t="s">
        <v>26</v>
      </c>
      <c r="I88" s="425"/>
      <c r="J88" s="465"/>
      <c r="K88" s="465"/>
      <c r="L88" s="439"/>
      <c r="M88" s="428"/>
      <c r="N88" s="429"/>
      <c r="O88" s="429"/>
      <c r="P88" s="429"/>
      <c r="Q88" s="429"/>
      <c r="R88" s="723"/>
      <c r="S88" s="430"/>
      <c r="T88" s="430"/>
      <c r="V88" s="5"/>
    </row>
    <row r="89" spans="1:22" s="5" customFormat="1" ht="24" hidden="1" customHeight="1">
      <c r="A89" s="385" t="s">
        <v>112</v>
      </c>
      <c r="B89" s="386" t="s">
        <v>493</v>
      </c>
      <c r="C89" s="387"/>
      <c r="D89" s="403"/>
      <c r="E89" s="403"/>
      <c r="F89" s="403"/>
      <c r="G89" s="389"/>
      <c r="H89" s="389"/>
      <c r="I89" s="390"/>
      <c r="J89" s="400"/>
      <c r="K89" s="400"/>
      <c r="L89" s="401"/>
      <c r="M89" s="392"/>
      <c r="N89" s="393"/>
      <c r="O89" s="393"/>
      <c r="P89" s="393"/>
      <c r="Q89" s="393"/>
      <c r="R89" s="401"/>
      <c r="S89" s="392"/>
      <c r="T89" s="392"/>
    </row>
    <row r="90" spans="1:22" s="5" customFormat="1" ht="36" hidden="1" customHeight="1">
      <c r="A90" s="385" t="s">
        <v>106</v>
      </c>
      <c r="B90" s="486" t="s">
        <v>394</v>
      </c>
      <c r="C90" s="415" t="s">
        <v>89</v>
      </c>
      <c r="D90" s="403">
        <f>E90+F90</f>
        <v>1.6</v>
      </c>
      <c r="E90" s="403"/>
      <c r="F90" s="403">
        <v>1.6</v>
      </c>
      <c r="G90" s="389" t="s">
        <v>25</v>
      </c>
      <c r="H90" s="389" t="s">
        <v>26</v>
      </c>
      <c r="I90" s="487" t="s">
        <v>443</v>
      </c>
      <c r="J90" s="477" t="s">
        <v>47</v>
      </c>
      <c r="K90" s="393" t="s">
        <v>513</v>
      </c>
      <c r="L90" s="488" t="s">
        <v>521</v>
      </c>
      <c r="M90" s="489" t="s">
        <v>404</v>
      </c>
      <c r="N90" s="393"/>
      <c r="O90" s="393" t="s">
        <v>122</v>
      </c>
      <c r="P90" s="393"/>
      <c r="Q90" s="393"/>
      <c r="R90" s="401" t="s">
        <v>854</v>
      </c>
      <c r="S90" s="392">
        <v>18</v>
      </c>
      <c r="T90" s="392"/>
      <c r="U90" s="5" t="s">
        <v>470</v>
      </c>
      <c r="V90" s="5" t="str">
        <f t="shared" si="6"/>
        <v>2018</v>
      </c>
    </row>
    <row r="91" spans="1:22" s="5" customFormat="1" ht="36" hidden="1" customHeight="1">
      <c r="A91" s="417" t="s">
        <v>106</v>
      </c>
      <c r="B91" s="490" t="s">
        <v>60</v>
      </c>
      <c r="C91" s="393" t="s">
        <v>89</v>
      </c>
      <c r="D91" s="396">
        <v>1.6</v>
      </c>
      <c r="E91" s="396"/>
      <c r="F91" s="397">
        <v>1.6</v>
      </c>
      <c r="G91" s="398" t="s">
        <v>25</v>
      </c>
      <c r="H91" s="416" t="s">
        <v>29</v>
      </c>
      <c r="I91" s="418" t="s">
        <v>61</v>
      </c>
      <c r="J91" s="477" t="s">
        <v>58</v>
      </c>
      <c r="K91" s="393" t="s">
        <v>513</v>
      </c>
      <c r="L91" s="401" t="s">
        <v>442</v>
      </c>
      <c r="M91" s="392" t="s">
        <v>425</v>
      </c>
      <c r="N91" s="393"/>
      <c r="O91" s="393" t="s">
        <v>122</v>
      </c>
      <c r="P91" s="393"/>
      <c r="Q91" s="393"/>
      <c r="R91" s="401" t="s">
        <v>855</v>
      </c>
      <c r="S91" s="392">
        <v>18</v>
      </c>
      <c r="T91" s="392">
        <v>151</v>
      </c>
      <c r="V91" s="5" t="str">
        <f t="shared" si="6"/>
        <v>2018</v>
      </c>
    </row>
    <row r="92" spans="1:22" s="5" customFormat="1" ht="24" hidden="1" customHeight="1">
      <c r="A92" s="417" t="s">
        <v>106</v>
      </c>
      <c r="B92" s="490" t="s">
        <v>471</v>
      </c>
      <c r="C92" s="393" t="s">
        <v>89</v>
      </c>
      <c r="D92" s="396">
        <f>E92+F92</f>
        <v>1.41</v>
      </c>
      <c r="E92" s="396"/>
      <c r="F92" s="397">
        <v>1.41</v>
      </c>
      <c r="G92" s="398" t="s">
        <v>25</v>
      </c>
      <c r="H92" s="416" t="s">
        <v>29</v>
      </c>
      <c r="I92" s="418" t="s">
        <v>65</v>
      </c>
      <c r="J92" s="477" t="s">
        <v>58</v>
      </c>
      <c r="K92" s="393" t="s">
        <v>513</v>
      </c>
      <c r="L92" s="401" t="s">
        <v>473</v>
      </c>
      <c r="M92" s="392" t="s">
        <v>472</v>
      </c>
      <c r="N92" s="393" t="s">
        <v>122</v>
      </c>
      <c r="O92" s="393"/>
      <c r="P92" s="393"/>
      <c r="Q92" s="393"/>
      <c r="R92" s="401"/>
      <c r="S92" s="392">
        <v>18</v>
      </c>
      <c r="T92" s="392"/>
      <c r="V92" s="5" t="str">
        <f t="shared" si="6"/>
        <v>2018</v>
      </c>
    </row>
    <row r="93" spans="1:22" s="5" customFormat="1" ht="24" hidden="1" customHeight="1">
      <c r="A93" s="385" t="s">
        <v>106</v>
      </c>
      <c r="B93" s="492" t="s">
        <v>433</v>
      </c>
      <c r="C93" s="415" t="s">
        <v>119</v>
      </c>
      <c r="D93" s="403">
        <f t="shared" ref="D93:D100" si="9">E93+F93</f>
        <v>4</v>
      </c>
      <c r="E93" s="403"/>
      <c r="F93" s="403">
        <v>4</v>
      </c>
      <c r="G93" s="389" t="s">
        <v>25</v>
      </c>
      <c r="H93" s="389" t="s">
        <v>29</v>
      </c>
      <c r="I93" s="493" t="s">
        <v>438</v>
      </c>
      <c r="J93" s="477" t="s">
        <v>58</v>
      </c>
      <c r="K93" s="393" t="s">
        <v>513</v>
      </c>
      <c r="L93" s="401" t="s">
        <v>459</v>
      </c>
      <c r="M93" s="494"/>
      <c r="N93" s="393"/>
      <c r="O93" s="393" t="s">
        <v>122</v>
      </c>
      <c r="P93" s="393"/>
      <c r="Q93" s="393"/>
      <c r="R93" s="401" t="s">
        <v>123</v>
      </c>
      <c r="S93" s="392">
        <v>18</v>
      </c>
      <c r="T93" s="392"/>
      <c r="V93" s="5" t="str">
        <f t="shared" si="6"/>
        <v>2018</v>
      </c>
    </row>
    <row r="94" spans="1:22" s="5" customFormat="1" ht="36" hidden="1" customHeight="1">
      <c r="A94" s="495" t="s">
        <v>106</v>
      </c>
      <c r="B94" s="496" t="s">
        <v>437</v>
      </c>
      <c r="C94" s="417" t="s">
        <v>119</v>
      </c>
      <c r="D94" s="452">
        <f>E94+F94</f>
        <v>3</v>
      </c>
      <c r="E94" s="452"/>
      <c r="F94" s="452">
        <v>3</v>
      </c>
      <c r="G94" s="453" t="s">
        <v>25</v>
      </c>
      <c r="H94" s="389" t="s">
        <v>29</v>
      </c>
      <c r="I94" s="493" t="s">
        <v>438</v>
      </c>
      <c r="J94" s="453" t="s">
        <v>58</v>
      </c>
      <c r="K94" s="453" t="s">
        <v>463</v>
      </c>
      <c r="L94" s="401" t="s">
        <v>452</v>
      </c>
      <c r="M94" s="497"/>
      <c r="N94" s="393"/>
      <c r="O94" s="393"/>
      <c r="P94" s="393" t="s">
        <v>122</v>
      </c>
      <c r="Q94" s="393"/>
      <c r="R94" s="401"/>
      <c r="S94" s="392">
        <v>18</v>
      </c>
      <c r="T94" s="392"/>
      <c r="V94" s="5" t="str">
        <f t="shared" si="6"/>
        <v>2018</v>
      </c>
    </row>
    <row r="95" spans="1:22" s="5" customFormat="1" ht="24" hidden="1" customHeight="1">
      <c r="A95" s="385" t="s">
        <v>106</v>
      </c>
      <c r="B95" s="498" t="s">
        <v>405</v>
      </c>
      <c r="C95" s="415" t="s">
        <v>119</v>
      </c>
      <c r="D95" s="403">
        <f t="shared" si="9"/>
        <v>0.32</v>
      </c>
      <c r="E95" s="403"/>
      <c r="F95" s="403">
        <v>0.32</v>
      </c>
      <c r="G95" s="389" t="s">
        <v>89</v>
      </c>
      <c r="H95" s="389" t="s">
        <v>31</v>
      </c>
      <c r="I95" s="499" t="s">
        <v>403</v>
      </c>
      <c r="J95" s="453" t="s">
        <v>58</v>
      </c>
      <c r="K95" s="393" t="s">
        <v>513</v>
      </c>
      <c r="L95" s="401" t="s">
        <v>449</v>
      </c>
      <c r="M95" s="500" t="s">
        <v>402</v>
      </c>
      <c r="N95" s="393"/>
      <c r="O95" s="393" t="s">
        <v>122</v>
      </c>
      <c r="P95" s="393"/>
      <c r="Q95" s="393"/>
      <c r="R95" s="401" t="s">
        <v>123</v>
      </c>
      <c r="S95" s="392">
        <v>18</v>
      </c>
      <c r="T95" s="392"/>
      <c r="V95" s="5" t="str">
        <f t="shared" si="6"/>
        <v>2018</v>
      </c>
    </row>
    <row r="96" spans="1:22" s="5" customFormat="1" ht="36" hidden="1" customHeight="1">
      <c r="A96" s="385" t="s">
        <v>106</v>
      </c>
      <c r="B96" s="501" t="s">
        <v>409</v>
      </c>
      <c r="C96" s="415" t="s">
        <v>115</v>
      </c>
      <c r="D96" s="403">
        <f t="shared" si="9"/>
        <v>0.88349999999999995</v>
      </c>
      <c r="E96" s="403"/>
      <c r="F96" s="502">
        <v>0.88349999999999995</v>
      </c>
      <c r="G96" s="389" t="s">
        <v>25</v>
      </c>
      <c r="H96" s="503" t="s">
        <v>29</v>
      </c>
      <c r="I96" s="504" t="s">
        <v>408</v>
      </c>
      <c r="J96" s="400" t="s">
        <v>436</v>
      </c>
      <c r="K96" s="389"/>
      <c r="L96" s="401" t="s">
        <v>453</v>
      </c>
      <c r="M96" s="505" t="s">
        <v>407</v>
      </c>
      <c r="N96" s="393" t="s">
        <v>122</v>
      </c>
      <c r="O96" s="392"/>
      <c r="P96" s="393"/>
      <c r="Q96" s="393"/>
      <c r="R96" s="401"/>
      <c r="S96" s="392">
        <v>18</v>
      </c>
      <c r="T96" s="392"/>
      <c r="V96" s="5" t="str">
        <f t="shared" si="6"/>
        <v>2018</v>
      </c>
    </row>
    <row r="97" spans="1:22" s="5" customFormat="1" ht="50.25" hidden="1" customHeight="1">
      <c r="A97" s="385" t="s">
        <v>106</v>
      </c>
      <c r="B97" s="506" t="s">
        <v>399</v>
      </c>
      <c r="C97" s="415" t="s">
        <v>115</v>
      </c>
      <c r="D97" s="403">
        <f t="shared" si="9"/>
        <v>0.23549999999999999</v>
      </c>
      <c r="E97" s="403"/>
      <c r="F97" s="502">
        <v>0.23549999999999999</v>
      </c>
      <c r="G97" s="389" t="s">
        <v>25</v>
      </c>
      <c r="H97" s="503" t="s">
        <v>29</v>
      </c>
      <c r="I97" s="507" t="s">
        <v>406</v>
      </c>
      <c r="J97" s="400" t="s">
        <v>436</v>
      </c>
      <c r="K97" s="389"/>
      <c r="L97" s="505" t="s">
        <v>454</v>
      </c>
      <c r="M97" s="505" t="s">
        <v>407</v>
      </c>
      <c r="N97" s="393" t="s">
        <v>122</v>
      </c>
      <c r="O97" s="392"/>
      <c r="P97" s="393"/>
      <c r="Q97" s="393"/>
      <c r="R97" s="401"/>
      <c r="S97" s="392">
        <v>18</v>
      </c>
      <c r="T97" s="392"/>
      <c r="V97" s="5" t="str">
        <f t="shared" si="6"/>
        <v>2018</v>
      </c>
    </row>
    <row r="98" spans="1:22" s="5" customFormat="1" ht="36" hidden="1" customHeight="1">
      <c r="A98" s="385" t="s">
        <v>106</v>
      </c>
      <c r="B98" s="506" t="s">
        <v>395</v>
      </c>
      <c r="C98" s="415" t="s">
        <v>115</v>
      </c>
      <c r="D98" s="403">
        <f t="shared" si="9"/>
        <v>0.18659999999999999</v>
      </c>
      <c r="E98" s="403"/>
      <c r="F98" s="502">
        <v>0.18659999999999999</v>
      </c>
      <c r="G98" s="389" t="s">
        <v>25</v>
      </c>
      <c r="H98" s="503" t="s">
        <v>29</v>
      </c>
      <c r="I98" s="508" t="s">
        <v>410</v>
      </c>
      <c r="J98" s="400" t="s">
        <v>436</v>
      </c>
      <c r="K98" s="389"/>
      <c r="L98" s="401" t="s">
        <v>461</v>
      </c>
      <c r="M98" s="505" t="s">
        <v>407</v>
      </c>
      <c r="N98" s="393" t="s">
        <v>122</v>
      </c>
      <c r="O98" s="392"/>
      <c r="P98" s="393"/>
      <c r="Q98" s="393"/>
      <c r="R98" s="401"/>
      <c r="S98" s="392">
        <v>18</v>
      </c>
      <c r="T98" s="392"/>
      <c r="V98" s="5" t="str">
        <f t="shared" si="6"/>
        <v>2018</v>
      </c>
    </row>
    <row r="99" spans="1:22" s="5" customFormat="1" ht="50.1" hidden="1" customHeight="1">
      <c r="A99" s="385" t="s">
        <v>106</v>
      </c>
      <c r="B99" s="506" t="s">
        <v>396</v>
      </c>
      <c r="C99" s="415" t="s">
        <v>115</v>
      </c>
      <c r="D99" s="403">
        <f t="shared" si="9"/>
        <v>0.5746</v>
      </c>
      <c r="E99" s="403"/>
      <c r="F99" s="502">
        <v>0.5746</v>
      </c>
      <c r="G99" s="389" t="s">
        <v>25</v>
      </c>
      <c r="H99" s="503" t="s">
        <v>29</v>
      </c>
      <c r="I99" s="509" t="s">
        <v>411</v>
      </c>
      <c r="J99" s="400" t="s">
        <v>436</v>
      </c>
      <c r="K99" s="389"/>
      <c r="L99" s="401" t="s">
        <v>455</v>
      </c>
      <c r="M99" s="505" t="s">
        <v>407</v>
      </c>
      <c r="N99" s="393" t="s">
        <v>122</v>
      </c>
      <c r="O99" s="392"/>
      <c r="P99" s="393"/>
      <c r="Q99" s="393"/>
      <c r="R99" s="401"/>
      <c r="S99" s="392">
        <v>18</v>
      </c>
      <c r="T99" s="392"/>
      <c r="V99" s="5" t="str">
        <f t="shared" si="6"/>
        <v>2018</v>
      </c>
    </row>
    <row r="100" spans="1:22" s="5" customFormat="1" ht="50.1" hidden="1" customHeight="1">
      <c r="A100" s="385" t="s">
        <v>106</v>
      </c>
      <c r="B100" s="506" t="s">
        <v>397</v>
      </c>
      <c r="C100" s="415" t="s">
        <v>115</v>
      </c>
      <c r="D100" s="403">
        <f t="shared" si="9"/>
        <v>0.24199999999999999</v>
      </c>
      <c r="E100" s="403"/>
      <c r="F100" s="502">
        <v>0.24199999999999999</v>
      </c>
      <c r="G100" s="389" t="s">
        <v>25</v>
      </c>
      <c r="H100" s="503" t="s">
        <v>29</v>
      </c>
      <c r="I100" s="510" t="s">
        <v>412</v>
      </c>
      <c r="J100" s="400" t="s">
        <v>436</v>
      </c>
      <c r="K100" s="389"/>
      <c r="L100" s="401" t="s">
        <v>456</v>
      </c>
      <c r="M100" s="505" t="s">
        <v>407</v>
      </c>
      <c r="N100" s="393" t="s">
        <v>122</v>
      </c>
      <c r="O100" s="392"/>
      <c r="P100" s="393"/>
      <c r="Q100" s="393"/>
      <c r="R100" s="401"/>
      <c r="S100" s="392">
        <v>18</v>
      </c>
      <c r="T100" s="392"/>
      <c r="V100" s="5" t="str">
        <f t="shared" si="6"/>
        <v>2018</v>
      </c>
    </row>
    <row r="101" spans="1:22" s="5" customFormat="1" ht="50.1" hidden="1" customHeight="1">
      <c r="A101" s="417" t="s">
        <v>106</v>
      </c>
      <c r="B101" s="490" t="s">
        <v>43</v>
      </c>
      <c r="C101" s="415" t="s">
        <v>115</v>
      </c>
      <c r="D101" s="433">
        <v>45.6</v>
      </c>
      <c r="E101" s="403"/>
      <c r="F101" s="433">
        <v>45.6</v>
      </c>
      <c r="G101" s="389" t="s">
        <v>25</v>
      </c>
      <c r="H101" s="416" t="s">
        <v>29</v>
      </c>
      <c r="I101" s="399"/>
      <c r="J101" s="400" t="s">
        <v>51</v>
      </c>
      <c r="K101" s="389" t="s">
        <v>464</v>
      </c>
      <c r="L101" s="511" t="s">
        <v>460</v>
      </c>
      <c r="M101" s="401" t="s">
        <v>414</v>
      </c>
      <c r="N101" s="393"/>
      <c r="O101" s="393" t="s">
        <v>122</v>
      </c>
      <c r="P101" s="393"/>
      <c r="Q101" s="393"/>
      <c r="R101" s="681" t="s">
        <v>919</v>
      </c>
      <c r="S101" s="392">
        <v>18</v>
      </c>
      <c r="T101" s="392">
        <v>171</v>
      </c>
      <c r="U101" s="5" t="s">
        <v>470</v>
      </c>
      <c r="V101" s="5" t="str">
        <f t="shared" si="6"/>
        <v>2018</v>
      </c>
    </row>
    <row r="102" spans="1:22" s="5" customFormat="1" ht="24" hidden="1" customHeight="1">
      <c r="A102" s="417" t="s">
        <v>106</v>
      </c>
      <c r="B102" s="512" t="s">
        <v>44</v>
      </c>
      <c r="C102" s="415" t="s">
        <v>115</v>
      </c>
      <c r="D102" s="432">
        <v>2.4</v>
      </c>
      <c r="E102" s="513"/>
      <c r="F102" s="397">
        <v>2.4</v>
      </c>
      <c r="G102" s="389" t="s">
        <v>25</v>
      </c>
      <c r="H102" s="416" t="s">
        <v>45</v>
      </c>
      <c r="I102" s="514" t="s">
        <v>46</v>
      </c>
      <c r="J102" s="515" t="s">
        <v>47</v>
      </c>
      <c r="K102" s="516" t="s">
        <v>524</v>
      </c>
      <c r="L102" s="401" t="s">
        <v>398</v>
      </c>
      <c r="M102" s="392" t="s">
        <v>424</v>
      </c>
      <c r="N102" s="393"/>
      <c r="O102" s="393" t="s">
        <v>122</v>
      </c>
      <c r="P102" s="393"/>
      <c r="Q102" s="393"/>
      <c r="R102" s="401" t="s">
        <v>123</v>
      </c>
      <c r="S102" s="392">
        <v>18</v>
      </c>
      <c r="T102" s="392">
        <v>171</v>
      </c>
      <c r="U102" s="5" t="s">
        <v>470</v>
      </c>
      <c r="V102" s="5" t="str">
        <f t="shared" si="6"/>
        <v>2018</v>
      </c>
    </row>
    <row r="103" spans="1:22" s="5" customFormat="1" ht="24" hidden="1" customHeight="1">
      <c r="A103" s="417" t="s">
        <v>106</v>
      </c>
      <c r="B103" s="517" t="s">
        <v>48</v>
      </c>
      <c r="C103" s="415" t="s">
        <v>115</v>
      </c>
      <c r="D103" s="432">
        <v>2.4</v>
      </c>
      <c r="E103" s="513"/>
      <c r="F103" s="397">
        <v>2.4</v>
      </c>
      <c r="G103" s="518" t="s">
        <v>25</v>
      </c>
      <c r="H103" s="416" t="s">
        <v>45</v>
      </c>
      <c r="I103" s="399" t="s">
        <v>49</v>
      </c>
      <c r="J103" s="515" t="s">
        <v>47</v>
      </c>
      <c r="K103" s="516" t="s">
        <v>524</v>
      </c>
      <c r="L103" s="401" t="s">
        <v>398</v>
      </c>
      <c r="M103" s="392" t="s">
        <v>424</v>
      </c>
      <c r="N103" s="393"/>
      <c r="O103" s="393" t="s">
        <v>122</v>
      </c>
      <c r="P103" s="393"/>
      <c r="Q103" s="393"/>
      <c r="R103" s="401" t="s">
        <v>123</v>
      </c>
      <c r="S103" s="392">
        <v>18</v>
      </c>
      <c r="T103" s="392">
        <v>151</v>
      </c>
      <c r="U103" s="5" t="s">
        <v>470</v>
      </c>
      <c r="V103" s="5" t="str">
        <f t="shared" si="6"/>
        <v>2018</v>
      </c>
    </row>
    <row r="104" spans="1:22" s="5" customFormat="1" ht="50.1" hidden="1" customHeight="1">
      <c r="A104" s="417" t="s">
        <v>106</v>
      </c>
      <c r="B104" s="490" t="s">
        <v>439</v>
      </c>
      <c r="C104" s="415" t="s">
        <v>118</v>
      </c>
      <c r="D104" s="432">
        <f>+E104+F104</f>
        <v>0.7</v>
      </c>
      <c r="E104" s="396"/>
      <c r="F104" s="397">
        <v>0.7</v>
      </c>
      <c r="G104" s="518" t="s">
        <v>25</v>
      </c>
      <c r="H104" s="519" t="s">
        <v>740</v>
      </c>
      <c r="I104" s="519" t="s">
        <v>525</v>
      </c>
      <c r="J104" s="400" t="s">
        <v>51</v>
      </c>
      <c r="K104" s="389" t="s">
        <v>465</v>
      </c>
      <c r="L104" s="392" t="s">
        <v>441</v>
      </c>
      <c r="M104" s="392"/>
      <c r="N104" s="393"/>
      <c r="O104" s="393"/>
      <c r="P104" s="393" t="s">
        <v>122</v>
      </c>
      <c r="Q104" s="393"/>
      <c r="R104" s="401"/>
      <c r="S104" s="392">
        <v>18</v>
      </c>
      <c r="T104" s="392"/>
      <c r="V104" s="5" t="str">
        <f t="shared" si="6"/>
        <v>2018</v>
      </c>
    </row>
    <row r="105" spans="1:22" s="5" customFormat="1" ht="18" hidden="1" customHeight="1">
      <c r="A105" s="420"/>
      <c r="B105" s="520"/>
      <c r="C105" s="422" t="s">
        <v>118</v>
      </c>
      <c r="D105" s="435">
        <f>+E105+F105</f>
        <v>0.35</v>
      </c>
      <c r="E105" s="521"/>
      <c r="F105" s="522">
        <v>0.35</v>
      </c>
      <c r="G105" s="523"/>
      <c r="H105" s="437" t="s">
        <v>26</v>
      </c>
      <c r="I105" s="524"/>
      <c r="J105" s="465"/>
      <c r="K105" s="424"/>
      <c r="L105" s="428"/>
      <c r="M105" s="428"/>
      <c r="N105" s="393"/>
      <c r="O105" s="393"/>
      <c r="P105" s="393"/>
      <c r="Q105" s="393"/>
      <c r="R105" s="401"/>
      <c r="S105" s="392"/>
      <c r="T105" s="392"/>
    </row>
    <row r="106" spans="1:22" s="5" customFormat="1" ht="18" hidden="1" customHeight="1">
      <c r="A106" s="420"/>
      <c r="B106" s="520"/>
      <c r="C106" s="422" t="s">
        <v>118</v>
      </c>
      <c r="D106" s="435"/>
      <c r="E106" s="521"/>
      <c r="F106" s="522">
        <f>F104-F105</f>
        <v>0.35</v>
      </c>
      <c r="G106" s="523"/>
      <c r="H106" s="437" t="s">
        <v>29</v>
      </c>
      <c r="I106" s="524"/>
      <c r="J106" s="465"/>
      <c r="K106" s="424"/>
      <c r="L106" s="428"/>
      <c r="M106" s="428"/>
      <c r="N106" s="393"/>
      <c r="O106" s="393"/>
      <c r="P106" s="393"/>
      <c r="Q106" s="393"/>
      <c r="R106" s="401"/>
      <c r="S106" s="392"/>
      <c r="T106" s="392"/>
    </row>
    <row r="107" spans="1:22" s="5" customFormat="1" ht="60" hidden="1" customHeight="1">
      <c r="A107" s="417" t="s">
        <v>106</v>
      </c>
      <c r="B107" s="490" t="s">
        <v>440</v>
      </c>
      <c r="C107" s="415" t="s">
        <v>118</v>
      </c>
      <c r="D107" s="432">
        <f>+E107+F107</f>
        <v>0.7</v>
      </c>
      <c r="E107" s="396"/>
      <c r="F107" s="397">
        <v>0.7</v>
      </c>
      <c r="G107" s="518" t="s">
        <v>25</v>
      </c>
      <c r="H107" s="416" t="s">
        <v>26</v>
      </c>
      <c r="I107" s="519" t="s">
        <v>525</v>
      </c>
      <c r="J107" s="477" t="s">
        <v>51</v>
      </c>
      <c r="K107" s="389" t="s">
        <v>465</v>
      </c>
      <c r="L107" s="392" t="s">
        <v>441</v>
      </c>
      <c r="M107" s="392"/>
      <c r="N107" s="393"/>
      <c r="O107" s="393"/>
      <c r="P107" s="393" t="s">
        <v>122</v>
      </c>
      <c r="Q107" s="393"/>
      <c r="R107" s="401"/>
      <c r="S107" s="392">
        <v>18</v>
      </c>
      <c r="T107" s="392"/>
      <c r="V107" s="5" t="str">
        <f t="shared" si="6"/>
        <v>2018</v>
      </c>
    </row>
    <row r="108" spans="1:22" s="5" customFormat="1" ht="24" hidden="1" customHeight="1">
      <c r="A108" s="385" t="s">
        <v>112</v>
      </c>
      <c r="B108" s="386" t="s">
        <v>111</v>
      </c>
      <c r="C108" s="387"/>
      <c r="D108" s="403"/>
      <c r="E108" s="403"/>
      <c r="F108" s="403"/>
      <c r="G108" s="389"/>
      <c r="H108" s="389"/>
      <c r="I108" s="390"/>
      <c r="J108" s="400"/>
      <c r="K108" s="400"/>
      <c r="L108" s="401"/>
      <c r="M108" s="392"/>
      <c r="N108" s="393"/>
      <c r="O108" s="393"/>
      <c r="P108" s="393"/>
      <c r="Q108" s="393"/>
      <c r="R108" s="401"/>
      <c r="S108" s="392"/>
      <c r="T108" s="392"/>
    </row>
    <row r="109" spans="1:22" s="5" customFormat="1" ht="24" hidden="1" customHeight="1">
      <c r="A109" s="417" t="s">
        <v>106</v>
      </c>
      <c r="B109" s="451" t="s">
        <v>124</v>
      </c>
      <c r="C109" s="415" t="s">
        <v>115</v>
      </c>
      <c r="D109" s="403">
        <f t="shared" ref="D109:D115" si="10">E109+F109</f>
        <v>2.2000000000000002</v>
      </c>
      <c r="E109" s="403"/>
      <c r="F109" s="403">
        <v>2.2000000000000002</v>
      </c>
      <c r="G109" s="389" t="s">
        <v>25</v>
      </c>
      <c r="H109" s="389" t="s">
        <v>45</v>
      </c>
      <c r="I109" s="390" t="s">
        <v>125</v>
      </c>
      <c r="J109" s="400" t="s">
        <v>58</v>
      </c>
      <c r="K109" s="389" t="s">
        <v>513</v>
      </c>
      <c r="L109" s="525" t="s">
        <v>444</v>
      </c>
      <c r="M109" s="392" t="s">
        <v>413</v>
      </c>
      <c r="N109" s="393" t="s">
        <v>122</v>
      </c>
      <c r="O109" s="393"/>
      <c r="P109" s="393"/>
      <c r="Q109" s="393"/>
      <c r="R109" s="755"/>
      <c r="S109" s="392">
        <v>17</v>
      </c>
      <c r="T109" s="392"/>
      <c r="V109" s="5" t="str">
        <f t="shared" si="6"/>
        <v>2017</v>
      </c>
    </row>
    <row r="110" spans="1:22" s="5" customFormat="1" ht="72.75" hidden="1" customHeight="1">
      <c r="A110" s="417" t="s">
        <v>106</v>
      </c>
      <c r="B110" s="451" t="s">
        <v>824</v>
      </c>
      <c r="C110" s="415" t="s">
        <v>115</v>
      </c>
      <c r="D110" s="403">
        <f t="shared" si="10"/>
        <v>1.5</v>
      </c>
      <c r="E110" s="403"/>
      <c r="F110" s="403">
        <v>1.5</v>
      </c>
      <c r="G110" s="389" t="s">
        <v>25</v>
      </c>
      <c r="H110" s="389" t="s">
        <v>429</v>
      </c>
      <c r="I110" s="390" t="s">
        <v>553</v>
      </c>
      <c r="J110" s="400" t="s">
        <v>58</v>
      </c>
      <c r="K110" s="389" t="s">
        <v>513</v>
      </c>
      <c r="L110" s="525" t="s">
        <v>445</v>
      </c>
      <c r="M110" s="401" t="s">
        <v>134</v>
      </c>
      <c r="N110" s="393" t="s">
        <v>122</v>
      </c>
      <c r="O110" s="393"/>
      <c r="P110" s="393"/>
      <c r="Q110" s="393"/>
      <c r="R110" s="755"/>
      <c r="S110" s="392">
        <v>17</v>
      </c>
      <c r="T110" s="392"/>
      <c r="V110" s="5" t="str">
        <f t="shared" si="6"/>
        <v>2017</v>
      </c>
    </row>
    <row r="111" spans="1:22" s="5" customFormat="1" ht="24" customHeight="1">
      <c r="A111" s="417" t="s">
        <v>106</v>
      </c>
      <c r="B111" s="451" t="s">
        <v>135</v>
      </c>
      <c r="C111" s="415" t="s">
        <v>89</v>
      </c>
      <c r="D111" s="403">
        <f t="shared" si="10"/>
        <v>1.71</v>
      </c>
      <c r="E111" s="403"/>
      <c r="F111" s="403">
        <v>1.71</v>
      </c>
      <c r="G111" s="398" t="s">
        <v>25</v>
      </c>
      <c r="H111" s="389" t="s">
        <v>29</v>
      </c>
      <c r="I111" s="390" t="s">
        <v>136</v>
      </c>
      <c r="J111" s="400" t="s">
        <v>58</v>
      </c>
      <c r="K111" s="393" t="s">
        <v>513</v>
      </c>
      <c r="L111" s="401" t="s">
        <v>137</v>
      </c>
      <c r="M111" s="401" t="s">
        <v>134</v>
      </c>
      <c r="N111" s="393"/>
      <c r="O111" s="393"/>
      <c r="P111" s="393"/>
      <c r="Q111" s="393" t="s">
        <v>122</v>
      </c>
      <c r="R111" s="755"/>
      <c r="S111" s="392">
        <v>17</v>
      </c>
      <c r="T111" s="392"/>
      <c r="V111" s="5" t="str">
        <f t="shared" si="6"/>
        <v>2017</v>
      </c>
    </row>
    <row r="112" spans="1:22" s="5" customFormat="1" ht="24" customHeight="1">
      <c r="A112" s="417" t="s">
        <v>106</v>
      </c>
      <c r="B112" s="451" t="s">
        <v>138</v>
      </c>
      <c r="C112" s="415" t="s">
        <v>89</v>
      </c>
      <c r="D112" s="403">
        <f t="shared" si="10"/>
        <v>0.41</v>
      </c>
      <c r="E112" s="403"/>
      <c r="F112" s="403">
        <v>0.41</v>
      </c>
      <c r="G112" s="398" t="s">
        <v>25</v>
      </c>
      <c r="H112" s="389" t="s">
        <v>45</v>
      </c>
      <c r="I112" s="390" t="s">
        <v>825</v>
      </c>
      <c r="J112" s="400" t="s">
        <v>58</v>
      </c>
      <c r="K112" s="389" t="s">
        <v>513</v>
      </c>
      <c r="L112" s="527" t="s">
        <v>522</v>
      </c>
      <c r="M112" s="525" t="s">
        <v>446</v>
      </c>
      <c r="N112" s="393"/>
      <c r="O112" s="393"/>
      <c r="P112" s="393"/>
      <c r="Q112" s="393" t="s">
        <v>122</v>
      </c>
      <c r="R112" s="752" t="s">
        <v>826</v>
      </c>
      <c r="S112" s="392">
        <v>17</v>
      </c>
      <c r="T112" s="392"/>
      <c r="V112" s="5" t="str">
        <f t="shared" si="6"/>
        <v>2017</v>
      </c>
    </row>
    <row r="113" spans="1:22" s="5" customFormat="1" ht="24" customHeight="1">
      <c r="A113" s="417" t="s">
        <v>106</v>
      </c>
      <c r="B113" s="451" t="s">
        <v>139</v>
      </c>
      <c r="C113" s="415" t="s">
        <v>119</v>
      </c>
      <c r="D113" s="403">
        <f>E113+F113</f>
        <v>0.123</v>
      </c>
      <c r="E113" s="403"/>
      <c r="F113" s="403">
        <v>0.123</v>
      </c>
      <c r="G113" s="389" t="s">
        <v>89</v>
      </c>
      <c r="H113" s="389" t="s">
        <v>31</v>
      </c>
      <c r="I113" s="390" t="s">
        <v>126</v>
      </c>
      <c r="J113" s="400" t="s">
        <v>58</v>
      </c>
      <c r="K113" s="393" t="s">
        <v>513</v>
      </c>
      <c r="L113" s="401" t="s">
        <v>540</v>
      </c>
      <c r="M113" s="401" t="s">
        <v>134</v>
      </c>
      <c r="N113" s="393"/>
      <c r="O113" s="393"/>
      <c r="P113" s="393"/>
      <c r="Q113" s="393" t="s">
        <v>122</v>
      </c>
      <c r="R113" s="755"/>
      <c r="S113" s="392">
        <v>17</v>
      </c>
      <c r="T113" s="392"/>
      <c r="U113" s="5" t="s">
        <v>470</v>
      </c>
      <c r="V113" s="5" t="str">
        <f t="shared" si="6"/>
        <v>2017</v>
      </c>
    </row>
    <row r="114" spans="1:22" s="5" customFormat="1" ht="24" customHeight="1">
      <c r="A114" s="417" t="s">
        <v>106</v>
      </c>
      <c r="B114" s="451" t="s">
        <v>502</v>
      </c>
      <c r="C114" s="415" t="s">
        <v>119</v>
      </c>
      <c r="D114" s="403">
        <f t="shared" si="10"/>
        <v>2</v>
      </c>
      <c r="E114" s="403"/>
      <c r="F114" s="403">
        <v>2</v>
      </c>
      <c r="G114" s="389" t="s">
        <v>25</v>
      </c>
      <c r="H114" s="389" t="s">
        <v>29</v>
      </c>
      <c r="I114" s="390" t="s">
        <v>642</v>
      </c>
      <c r="J114" s="400" t="s">
        <v>58</v>
      </c>
      <c r="K114" s="393" t="s">
        <v>513</v>
      </c>
      <c r="L114" s="401" t="s">
        <v>448</v>
      </c>
      <c r="M114" s="401" t="s">
        <v>134</v>
      </c>
      <c r="N114" s="393"/>
      <c r="O114" s="393"/>
      <c r="P114" s="393"/>
      <c r="Q114" s="393" t="s">
        <v>122</v>
      </c>
      <c r="R114" s="755" t="s">
        <v>724</v>
      </c>
      <c r="S114" s="392">
        <v>17</v>
      </c>
      <c r="T114" s="392"/>
      <c r="U114" s="5" t="s">
        <v>470</v>
      </c>
      <c r="V114" s="5" t="str">
        <f t="shared" si="6"/>
        <v>2017</v>
      </c>
    </row>
    <row r="115" spans="1:22" s="5" customFormat="1" ht="33.75" customHeight="1">
      <c r="A115" s="417" t="s">
        <v>106</v>
      </c>
      <c r="B115" s="451" t="s">
        <v>431</v>
      </c>
      <c r="C115" s="415" t="s">
        <v>118</v>
      </c>
      <c r="D115" s="403">
        <f t="shared" si="10"/>
        <v>0.3</v>
      </c>
      <c r="E115" s="403"/>
      <c r="F115" s="403">
        <v>0.3</v>
      </c>
      <c r="G115" s="389" t="s">
        <v>25</v>
      </c>
      <c r="H115" s="389" t="s">
        <v>26</v>
      </c>
      <c r="I115" s="390" t="s">
        <v>140</v>
      </c>
      <c r="J115" s="400" t="s">
        <v>51</v>
      </c>
      <c r="K115" s="389" t="s">
        <v>465</v>
      </c>
      <c r="L115" s="401" t="s">
        <v>441</v>
      </c>
      <c r="M115" s="401" t="s">
        <v>134</v>
      </c>
      <c r="N115" s="393"/>
      <c r="O115" s="393"/>
      <c r="P115" s="393"/>
      <c r="Q115" s="393" t="s">
        <v>122</v>
      </c>
      <c r="R115" s="681"/>
      <c r="S115" s="392">
        <v>17</v>
      </c>
      <c r="T115" s="392"/>
      <c r="U115" s="5" t="s">
        <v>470</v>
      </c>
      <c r="V115" s="5" t="str">
        <f t="shared" si="6"/>
        <v>2017</v>
      </c>
    </row>
    <row r="116" spans="1:22" s="5" customFormat="1" ht="24" customHeight="1">
      <c r="A116" s="417" t="s">
        <v>106</v>
      </c>
      <c r="B116" s="414" t="s">
        <v>56</v>
      </c>
      <c r="C116" s="529" t="s">
        <v>119</v>
      </c>
      <c r="D116" s="432">
        <v>5.92</v>
      </c>
      <c r="E116" s="530"/>
      <c r="F116" s="397">
        <v>5.92</v>
      </c>
      <c r="G116" s="398" t="s">
        <v>25</v>
      </c>
      <c r="H116" s="519" t="s">
        <v>26</v>
      </c>
      <c r="I116" s="431" t="s">
        <v>57</v>
      </c>
      <c r="J116" s="477" t="s">
        <v>47</v>
      </c>
      <c r="K116" s="393" t="s">
        <v>513</v>
      </c>
      <c r="L116" s="401" t="s">
        <v>522</v>
      </c>
      <c r="M116" s="392" t="s">
        <v>514</v>
      </c>
      <c r="N116" s="393"/>
      <c r="O116" s="393"/>
      <c r="P116" s="393"/>
      <c r="Q116" s="393" t="s">
        <v>122</v>
      </c>
      <c r="R116" s="401"/>
      <c r="S116" s="392">
        <v>17</v>
      </c>
      <c r="T116" s="392"/>
      <c r="U116" s="5" t="s">
        <v>470</v>
      </c>
      <c r="V116" s="5" t="str">
        <f t="shared" si="6"/>
        <v>2017</v>
      </c>
    </row>
    <row r="117" spans="1:22" s="5" customFormat="1" ht="24" hidden="1" customHeight="1">
      <c r="A117" s="385" t="s">
        <v>112</v>
      </c>
      <c r="B117" s="386" t="s">
        <v>109</v>
      </c>
      <c r="C117" s="393"/>
      <c r="D117" s="396"/>
      <c r="E117" s="396"/>
      <c r="F117" s="397"/>
      <c r="G117" s="398"/>
      <c r="H117" s="416"/>
      <c r="I117" s="390"/>
      <c r="J117" s="515"/>
      <c r="K117" s="515"/>
      <c r="L117" s="401"/>
      <c r="M117" s="531"/>
      <c r="N117" s="393"/>
      <c r="O117" s="393"/>
      <c r="P117" s="393"/>
      <c r="Q117" s="393"/>
      <c r="R117" s="401"/>
      <c r="S117" s="392"/>
      <c r="T117" s="392"/>
    </row>
    <row r="118" spans="1:22" s="5" customFormat="1" ht="24" customHeight="1">
      <c r="A118" s="417" t="s">
        <v>106</v>
      </c>
      <c r="B118" s="414" t="s">
        <v>434</v>
      </c>
      <c r="C118" s="532" t="s">
        <v>120</v>
      </c>
      <c r="D118" s="432">
        <f>+E118+F118</f>
        <v>3.4321999999999999</v>
      </c>
      <c r="E118" s="461"/>
      <c r="F118" s="397">
        <v>3.4321999999999999</v>
      </c>
      <c r="G118" s="398" t="s">
        <v>25</v>
      </c>
      <c r="H118" s="519" t="s">
        <v>29</v>
      </c>
      <c r="I118" s="390" t="s">
        <v>54</v>
      </c>
      <c r="J118" s="477" t="s">
        <v>58</v>
      </c>
      <c r="K118" s="393" t="s">
        <v>513</v>
      </c>
      <c r="L118" s="401" t="s">
        <v>442</v>
      </c>
      <c r="M118" s="531" t="s">
        <v>55</v>
      </c>
      <c r="N118" s="393"/>
      <c r="O118" s="393"/>
      <c r="P118" s="393"/>
      <c r="Q118" s="393" t="s">
        <v>122</v>
      </c>
      <c r="R118" s="756"/>
      <c r="S118" s="392">
        <v>16</v>
      </c>
      <c r="T118" s="392"/>
      <c r="U118" s="5" t="s">
        <v>470</v>
      </c>
      <c r="V118" s="5" t="str">
        <f t="shared" si="6"/>
        <v>2016</v>
      </c>
    </row>
    <row r="119" spans="1:22" s="5" customFormat="1" ht="24" hidden="1" customHeight="1">
      <c r="A119" s="404" t="s">
        <v>63</v>
      </c>
      <c r="B119" s="716" t="s">
        <v>225</v>
      </c>
      <c r="C119" s="576"/>
      <c r="D119" s="606"/>
      <c r="E119" s="606"/>
      <c r="F119" s="606"/>
      <c r="G119" s="413"/>
      <c r="H119" s="413"/>
      <c r="I119" s="412"/>
      <c r="J119" s="574"/>
      <c r="K119" s="574"/>
      <c r="L119" s="411"/>
      <c r="M119" s="412"/>
      <c r="N119" s="413"/>
      <c r="O119" s="413"/>
      <c r="P119" s="413"/>
      <c r="Q119" s="413"/>
      <c r="R119" s="411"/>
      <c r="S119" s="392"/>
      <c r="T119" s="392"/>
    </row>
    <row r="120" spans="1:22" s="5" customFormat="1" ht="24" hidden="1" customHeight="1">
      <c r="A120" s="417" t="s">
        <v>106</v>
      </c>
      <c r="B120" s="414" t="s">
        <v>668</v>
      </c>
      <c r="C120" s="532" t="s">
        <v>226</v>
      </c>
      <c r="D120" s="432">
        <f>E120+F120</f>
        <v>0.2</v>
      </c>
      <c r="E120" s="461"/>
      <c r="F120" s="397">
        <v>0.2</v>
      </c>
      <c r="G120" s="398" t="s">
        <v>30</v>
      </c>
      <c r="H120" s="519" t="s">
        <v>26</v>
      </c>
      <c r="I120" s="390" t="s">
        <v>669</v>
      </c>
      <c r="J120" s="477" t="s">
        <v>58</v>
      </c>
      <c r="K120" s="393" t="s">
        <v>513</v>
      </c>
      <c r="L120" s="419" t="s">
        <v>670</v>
      </c>
      <c r="M120" s="531"/>
      <c r="N120" s="393"/>
      <c r="O120" s="393" t="s">
        <v>122</v>
      </c>
      <c r="P120" s="393"/>
      <c r="Q120" s="393"/>
      <c r="R120" s="401"/>
      <c r="S120" s="392">
        <v>20</v>
      </c>
      <c r="T120" s="392"/>
      <c r="U120" s="5" t="s">
        <v>470</v>
      </c>
      <c r="V120" s="5" t="str">
        <f t="shared" si="6"/>
        <v>2020</v>
      </c>
    </row>
    <row r="121" spans="1:22" s="5" customFormat="1" ht="24" hidden="1" customHeight="1">
      <c r="A121" s="404" t="s">
        <v>82</v>
      </c>
      <c r="B121" s="715" t="s">
        <v>64</v>
      </c>
      <c r="C121" s="576"/>
      <c r="D121" s="606"/>
      <c r="E121" s="606"/>
      <c r="F121" s="606"/>
      <c r="G121" s="413"/>
      <c r="H121" s="413"/>
      <c r="I121" s="412"/>
      <c r="J121" s="574"/>
      <c r="K121" s="574"/>
      <c r="L121" s="411"/>
      <c r="M121" s="412"/>
      <c r="N121" s="413"/>
      <c r="O121" s="413"/>
      <c r="P121" s="413"/>
      <c r="Q121" s="413"/>
      <c r="R121" s="411"/>
      <c r="S121" s="392"/>
      <c r="T121" s="392"/>
    </row>
    <row r="122" spans="1:22" s="5" customFormat="1" ht="24" hidden="1" customHeight="1">
      <c r="A122" s="385" t="s">
        <v>112</v>
      </c>
      <c r="B122" s="386" t="s">
        <v>493</v>
      </c>
      <c r="C122" s="538"/>
      <c r="D122" s="396"/>
      <c r="E122" s="396"/>
      <c r="F122" s="396"/>
      <c r="G122" s="393"/>
      <c r="H122" s="393"/>
      <c r="I122" s="392"/>
      <c r="J122" s="477"/>
      <c r="K122" s="477"/>
      <c r="L122" s="401"/>
      <c r="M122" s="392"/>
      <c r="N122" s="393"/>
      <c r="O122" s="393"/>
      <c r="P122" s="393"/>
      <c r="Q122" s="393"/>
      <c r="R122" s="401"/>
      <c r="S122" s="392"/>
      <c r="T122" s="392"/>
    </row>
    <row r="123" spans="1:22" s="5" customFormat="1" ht="33" hidden="1" customHeight="1">
      <c r="A123" s="417" t="s">
        <v>106</v>
      </c>
      <c r="B123" s="539" t="s">
        <v>400</v>
      </c>
      <c r="C123" s="393" t="s">
        <v>30</v>
      </c>
      <c r="D123" s="396">
        <f>E123+F123</f>
        <v>0.109</v>
      </c>
      <c r="E123" s="396"/>
      <c r="F123" s="396">
        <v>0.109</v>
      </c>
      <c r="G123" s="393" t="s">
        <v>120</v>
      </c>
      <c r="H123" s="393" t="s">
        <v>27</v>
      </c>
      <c r="I123" s="392" t="s">
        <v>131</v>
      </c>
      <c r="J123" s="477" t="s">
        <v>58</v>
      </c>
      <c r="K123" s="393" t="s">
        <v>513</v>
      </c>
      <c r="L123" s="540" t="s">
        <v>401</v>
      </c>
      <c r="M123" s="392" t="s">
        <v>132</v>
      </c>
      <c r="N123" s="393"/>
      <c r="O123" s="393"/>
      <c r="P123" s="393" t="s">
        <v>122</v>
      </c>
      <c r="Q123" s="393"/>
      <c r="R123" s="401"/>
      <c r="S123" s="392">
        <v>18</v>
      </c>
      <c r="T123" s="392"/>
      <c r="V123" s="5" t="str">
        <f t="shared" si="6"/>
        <v>2018</v>
      </c>
    </row>
    <row r="124" spans="1:22" s="5" customFormat="1" ht="33.950000000000003" hidden="1" customHeight="1">
      <c r="A124" s="385" t="s">
        <v>112</v>
      </c>
      <c r="B124" s="386" t="s">
        <v>109</v>
      </c>
      <c r="C124" s="541"/>
      <c r="D124" s="513"/>
      <c r="E124" s="513"/>
      <c r="F124" s="397"/>
      <c r="G124" s="398"/>
      <c r="H124" s="519"/>
      <c r="I124" s="390"/>
      <c r="J124" s="515"/>
      <c r="K124" s="515"/>
      <c r="L124" s="401"/>
      <c r="M124" s="402"/>
      <c r="N124" s="393"/>
      <c r="O124" s="393"/>
      <c r="P124" s="393"/>
      <c r="Q124" s="393"/>
      <c r="R124" s="401"/>
      <c r="S124" s="392"/>
      <c r="T124" s="392"/>
    </row>
    <row r="125" spans="1:22" s="5" customFormat="1" ht="24" customHeight="1">
      <c r="A125" s="417" t="s">
        <v>106</v>
      </c>
      <c r="B125" s="490" t="s">
        <v>435</v>
      </c>
      <c r="C125" s="516" t="s">
        <v>30</v>
      </c>
      <c r="D125" s="396">
        <f>+E125+F125</f>
        <v>4.0004</v>
      </c>
      <c r="E125" s="396"/>
      <c r="F125" s="397">
        <v>4.0004</v>
      </c>
      <c r="G125" s="398" t="s">
        <v>25</v>
      </c>
      <c r="H125" s="519" t="s">
        <v>29</v>
      </c>
      <c r="I125" s="390" t="s">
        <v>65</v>
      </c>
      <c r="J125" s="477" t="s">
        <v>47</v>
      </c>
      <c r="K125" s="393" t="s">
        <v>513</v>
      </c>
      <c r="L125" s="392" t="s">
        <v>520</v>
      </c>
      <c r="M125" s="531" t="s">
        <v>66</v>
      </c>
      <c r="N125" s="393"/>
      <c r="O125" s="393"/>
      <c r="P125" s="393"/>
      <c r="Q125" s="393" t="s">
        <v>122</v>
      </c>
      <c r="R125" s="756"/>
      <c r="S125" s="392">
        <v>16</v>
      </c>
      <c r="T125" s="392"/>
      <c r="U125" s="5" t="s">
        <v>470</v>
      </c>
      <c r="V125" s="5" t="str">
        <f t="shared" si="6"/>
        <v>2016</v>
      </c>
    </row>
    <row r="126" spans="1:22" s="5" customFormat="1" ht="24" customHeight="1">
      <c r="A126" s="417" t="s">
        <v>106</v>
      </c>
      <c r="B126" s="490" t="s">
        <v>67</v>
      </c>
      <c r="C126" s="516" t="s">
        <v>30</v>
      </c>
      <c r="D126" s="396">
        <f t="shared" ref="D126:D138" si="11">+E126+F126</f>
        <v>0.50039999999999996</v>
      </c>
      <c r="E126" s="396"/>
      <c r="F126" s="397">
        <v>0.50039999999999996</v>
      </c>
      <c r="G126" s="398" t="s">
        <v>25</v>
      </c>
      <c r="H126" s="519" t="s">
        <v>29</v>
      </c>
      <c r="I126" s="390" t="s">
        <v>65</v>
      </c>
      <c r="J126" s="477" t="s">
        <v>47</v>
      </c>
      <c r="K126" s="542" t="s">
        <v>531</v>
      </c>
      <c r="L126" s="392" t="s">
        <v>551</v>
      </c>
      <c r="M126" s="531" t="s">
        <v>66</v>
      </c>
      <c r="N126" s="393"/>
      <c r="O126" s="393"/>
      <c r="P126" s="393"/>
      <c r="Q126" s="393" t="s">
        <v>122</v>
      </c>
      <c r="R126" s="756"/>
      <c r="S126" s="392">
        <v>16</v>
      </c>
      <c r="T126" s="392"/>
      <c r="U126" s="5" t="s">
        <v>470</v>
      </c>
      <c r="V126" s="5" t="str">
        <f t="shared" si="6"/>
        <v>2016</v>
      </c>
    </row>
    <row r="127" spans="1:22" s="5" customFormat="1" ht="24" customHeight="1">
      <c r="A127" s="417" t="s">
        <v>106</v>
      </c>
      <c r="B127" s="490" t="s">
        <v>145</v>
      </c>
      <c r="C127" s="516" t="s">
        <v>30</v>
      </c>
      <c r="D127" s="396">
        <f t="shared" si="11"/>
        <v>0.20810000000000001</v>
      </c>
      <c r="E127" s="396"/>
      <c r="F127" s="396">
        <v>0.20810000000000001</v>
      </c>
      <c r="G127" s="398" t="s">
        <v>25</v>
      </c>
      <c r="H127" s="519" t="s">
        <v>29</v>
      </c>
      <c r="I127" s="390" t="s">
        <v>65</v>
      </c>
      <c r="J127" s="477" t="s">
        <v>68</v>
      </c>
      <c r="K127" s="542" t="s">
        <v>532</v>
      </c>
      <c r="L127" s="392" t="s">
        <v>551</v>
      </c>
      <c r="M127" s="531" t="s">
        <v>66</v>
      </c>
      <c r="N127" s="393"/>
      <c r="O127" s="393"/>
      <c r="P127" s="393"/>
      <c r="Q127" s="393" t="s">
        <v>122</v>
      </c>
      <c r="R127" s="756"/>
      <c r="S127" s="392">
        <v>16</v>
      </c>
      <c r="T127" s="392"/>
      <c r="U127" s="5" t="s">
        <v>470</v>
      </c>
      <c r="V127" s="5" t="str">
        <f t="shared" si="6"/>
        <v>2016</v>
      </c>
    </row>
    <row r="128" spans="1:22" s="5" customFormat="1" ht="24" customHeight="1">
      <c r="A128" s="417" t="s">
        <v>106</v>
      </c>
      <c r="B128" s="490" t="s">
        <v>69</v>
      </c>
      <c r="C128" s="516" t="s">
        <v>30</v>
      </c>
      <c r="D128" s="396">
        <f t="shared" si="11"/>
        <v>0.27350000000000002</v>
      </c>
      <c r="E128" s="396"/>
      <c r="F128" s="397">
        <v>0.27350000000000002</v>
      </c>
      <c r="G128" s="398" t="s">
        <v>25</v>
      </c>
      <c r="H128" s="519" t="s">
        <v>29</v>
      </c>
      <c r="I128" s="390" t="s">
        <v>70</v>
      </c>
      <c r="J128" s="477" t="s">
        <v>47</v>
      </c>
      <c r="K128" s="542" t="s">
        <v>533</v>
      </c>
      <c r="L128" s="392" t="s">
        <v>551</v>
      </c>
      <c r="M128" s="531" t="s">
        <v>66</v>
      </c>
      <c r="N128" s="393"/>
      <c r="O128" s="393"/>
      <c r="P128" s="393"/>
      <c r="Q128" s="393" t="s">
        <v>122</v>
      </c>
      <c r="R128" s="756"/>
      <c r="S128" s="392">
        <v>16</v>
      </c>
      <c r="T128" s="392"/>
      <c r="U128" s="5" t="s">
        <v>470</v>
      </c>
      <c r="V128" s="5" t="str">
        <f t="shared" si="6"/>
        <v>2016</v>
      </c>
    </row>
    <row r="129" spans="1:22" s="5" customFormat="1" ht="24" customHeight="1">
      <c r="A129" s="417" t="s">
        <v>106</v>
      </c>
      <c r="B129" s="490" t="s">
        <v>71</v>
      </c>
      <c r="C129" s="516" t="s">
        <v>30</v>
      </c>
      <c r="D129" s="396">
        <f t="shared" si="11"/>
        <v>0.35270000000000001</v>
      </c>
      <c r="E129" s="396"/>
      <c r="F129" s="397">
        <v>0.35270000000000001</v>
      </c>
      <c r="G129" s="398" t="s">
        <v>25</v>
      </c>
      <c r="H129" s="519" t="s">
        <v>29</v>
      </c>
      <c r="I129" s="390" t="s">
        <v>72</v>
      </c>
      <c r="J129" s="477" t="s">
        <v>47</v>
      </c>
      <c r="K129" s="542" t="s">
        <v>534</v>
      </c>
      <c r="L129" s="392" t="s">
        <v>551</v>
      </c>
      <c r="M129" s="531" t="s">
        <v>66</v>
      </c>
      <c r="N129" s="393"/>
      <c r="O129" s="393"/>
      <c r="P129" s="393"/>
      <c r="Q129" s="393" t="s">
        <v>122</v>
      </c>
      <c r="R129" s="756"/>
      <c r="S129" s="392">
        <v>16</v>
      </c>
      <c r="T129" s="392"/>
      <c r="U129" s="5" t="s">
        <v>470</v>
      </c>
      <c r="V129" s="5" t="str">
        <f t="shared" si="6"/>
        <v>2016</v>
      </c>
    </row>
    <row r="130" spans="1:22" s="5" customFormat="1" ht="33.75" customHeight="1">
      <c r="A130" s="417" t="s">
        <v>106</v>
      </c>
      <c r="B130" s="490" t="s">
        <v>73</v>
      </c>
      <c r="C130" s="516" t="s">
        <v>30</v>
      </c>
      <c r="D130" s="396">
        <f t="shared" si="11"/>
        <v>0.20810000000000001</v>
      </c>
      <c r="E130" s="396"/>
      <c r="F130" s="397">
        <v>0.20810000000000001</v>
      </c>
      <c r="G130" s="398" t="s">
        <v>25</v>
      </c>
      <c r="H130" s="519" t="s">
        <v>29</v>
      </c>
      <c r="I130" s="390" t="s">
        <v>65</v>
      </c>
      <c r="J130" s="477" t="s">
        <v>47</v>
      </c>
      <c r="K130" s="542" t="s">
        <v>535</v>
      </c>
      <c r="L130" s="392" t="s">
        <v>551</v>
      </c>
      <c r="M130" s="531" t="s">
        <v>66</v>
      </c>
      <c r="N130" s="393"/>
      <c r="O130" s="393"/>
      <c r="P130" s="393"/>
      <c r="Q130" s="393" t="s">
        <v>122</v>
      </c>
      <c r="R130" s="756"/>
      <c r="S130" s="392">
        <v>16</v>
      </c>
      <c r="T130" s="392"/>
      <c r="U130" s="5" t="s">
        <v>470</v>
      </c>
      <c r="V130" s="5" t="str">
        <f t="shared" si="6"/>
        <v>2016</v>
      </c>
    </row>
    <row r="131" spans="1:22" s="5" customFormat="1" ht="33" customHeight="1">
      <c r="A131" s="417" t="s">
        <v>106</v>
      </c>
      <c r="B131" s="490" t="s">
        <v>74</v>
      </c>
      <c r="C131" s="516" t="s">
        <v>30</v>
      </c>
      <c r="D131" s="396">
        <f t="shared" si="11"/>
        <v>0.20810000000000001</v>
      </c>
      <c r="E131" s="396"/>
      <c r="F131" s="397">
        <v>0.20810000000000001</v>
      </c>
      <c r="G131" s="398" t="s">
        <v>25</v>
      </c>
      <c r="H131" s="519" t="s">
        <v>29</v>
      </c>
      <c r="I131" s="390" t="s">
        <v>65</v>
      </c>
      <c r="J131" s="477" t="s">
        <v>47</v>
      </c>
      <c r="K131" s="542" t="s">
        <v>536</v>
      </c>
      <c r="L131" s="392" t="s">
        <v>551</v>
      </c>
      <c r="M131" s="531" t="s">
        <v>66</v>
      </c>
      <c r="N131" s="393"/>
      <c r="O131" s="393"/>
      <c r="P131" s="393"/>
      <c r="Q131" s="393" t="s">
        <v>122</v>
      </c>
      <c r="R131" s="756"/>
      <c r="S131" s="392">
        <v>16</v>
      </c>
      <c r="T131" s="392"/>
      <c r="U131" s="5" t="s">
        <v>470</v>
      </c>
      <c r="V131" s="5" t="str">
        <f t="shared" si="6"/>
        <v>2016</v>
      </c>
    </row>
    <row r="132" spans="1:22" s="5" customFormat="1" ht="24" customHeight="1">
      <c r="A132" s="417" t="s">
        <v>106</v>
      </c>
      <c r="B132" s="490" t="s">
        <v>75</v>
      </c>
      <c r="C132" s="516" t="s">
        <v>30</v>
      </c>
      <c r="D132" s="396">
        <f t="shared" si="11"/>
        <v>0.20810000000000001</v>
      </c>
      <c r="E132" s="396"/>
      <c r="F132" s="397">
        <v>0.20810000000000001</v>
      </c>
      <c r="G132" s="398" t="s">
        <v>25</v>
      </c>
      <c r="H132" s="519" t="s">
        <v>29</v>
      </c>
      <c r="I132" s="390" t="s">
        <v>65</v>
      </c>
      <c r="J132" s="477" t="s">
        <v>47</v>
      </c>
      <c r="K132" s="542" t="s">
        <v>537</v>
      </c>
      <c r="L132" s="392" t="s">
        <v>551</v>
      </c>
      <c r="M132" s="531" t="s">
        <v>66</v>
      </c>
      <c r="N132" s="393"/>
      <c r="O132" s="393"/>
      <c r="P132" s="393"/>
      <c r="Q132" s="393" t="s">
        <v>122</v>
      </c>
      <c r="R132" s="756"/>
      <c r="S132" s="392">
        <v>16</v>
      </c>
      <c r="T132" s="392"/>
      <c r="U132" s="5" t="s">
        <v>470</v>
      </c>
      <c r="V132" s="5" t="str">
        <f t="shared" si="6"/>
        <v>2016</v>
      </c>
    </row>
    <row r="133" spans="1:22" s="5" customFormat="1" ht="24" customHeight="1">
      <c r="A133" s="417" t="s">
        <v>106</v>
      </c>
      <c r="B133" s="490" t="s">
        <v>76</v>
      </c>
      <c r="C133" s="516" t="s">
        <v>30</v>
      </c>
      <c r="D133" s="396">
        <f t="shared" si="11"/>
        <v>0.20810000000000001</v>
      </c>
      <c r="E133" s="396"/>
      <c r="F133" s="397">
        <v>0.20810000000000001</v>
      </c>
      <c r="G133" s="398" t="s">
        <v>25</v>
      </c>
      <c r="H133" s="519" t="s">
        <v>29</v>
      </c>
      <c r="I133" s="390" t="s">
        <v>65</v>
      </c>
      <c r="J133" s="477" t="s">
        <v>47</v>
      </c>
      <c r="K133" s="393" t="s">
        <v>513</v>
      </c>
      <c r="L133" s="392" t="s">
        <v>551</v>
      </c>
      <c r="M133" s="531" t="s">
        <v>66</v>
      </c>
      <c r="N133" s="393"/>
      <c r="O133" s="393"/>
      <c r="P133" s="393"/>
      <c r="Q133" s="393" t="s">
        <v>122</v>
      </c>
      <c r="R133" s="756"/>
      <c r="S133" s="392">
        <v>16</v>
      </c>
      <c r="T133" s="392"/>
      <c r="U133" s="5" t="s">
        <v>470</v>
      </c>
      <c r="V133" s="5" t="str">
        <f t="shared" si="6"/>
        <v>2016</v>
      </c>
    </row>
    <row r="134" spans="1:22" s="5" customFormat="1" ht="24" customHeight="1">
      <c r="A134" s="417" t="s">
        <v>106</v>
      </c>
      <c r="B134" s="490" t="s">
        <v>77</v>
      </c>
      <c r="C134" s="516" t="s">
        <v>30</v>
      </c>
      <c r="D134" s="396">
        <f t="shared" si="11"/>
        <v>0.20810000000000001</v>
      </c>
      <c r="E134" s="396"/>
      <c r="F134" s="397">
        <v>0.20810000000000001</v>
      </c>
      <c r="G134" s="398" t="s">
        <v>25</v>
      </c>
      <c r="H134" s="519" t="s">
        <v>29</v>
      </c>
      <c r="I134" s="390" t="s">
        <v>65</v>
      </c>
      <c r="J134" s="477" t="s">
        <v>47</v>
      </c>
      <c r="K134" s="542" t="s">
        <v>538</v>
      </c>
      <c r="L134" s="392" t="s">
        <v>551</v>
      </c>
      <c r="M134" s="531" t="s">
        <v>66</v>
      </c>
      <c r="N134" s="393"/>
      <c r="O134" s="393"/>
      <c r="P134" s="393"/>
      <c r="Q134" s="393" t="s">
        <v>122</v>
      </c>
      <c r="R134" s="756"/>
      <c r="S134" s="392">
        <v>16</v>
      </c>
      <c r="T134" s="392"/>
      <c r="U134" s="5" t="s">
        <v>470</v>
      </c>
      <c r="V134" s="5" t="str">
        <f t="shared" si="6"/>
        <v>2016</v>
      </c>
    </row>
    <row r="135" spans="1:22" s="5" customFormat="1" ht="24" customHeight="1">
      <c r="A135" s="417" t="s">
        <v>106</v>
      </c>
      <c r="B135" s="490" t="s">
        <v>78</v>
      </c>
      <c r="C135" s="516" t="s">
        <v>30</v>
      </c>
      <c r="D135" s="396">
        <f t="shared" si="11"/>
        <v>0.20810000000000001</v>
      </c>
      <c r="E135" s="396"/>
      <c r="F135" s="397">
        <v>0.20810000000000001</v>
      </c>
      <c r="G135" s="398" t="s">
        <v>25</v>
      </c>
      <c r="H135" s="519" t="s">
        <v>29</v>
      </c>
      <c r="I135" s="390" t="s">
        <v>65</v>
      </c>
      <c r="J135" s="477" t="s">
        <v>47</v>
      </c>
      <c r="K135" s="542" t="s">
        <v>539</v>
      </c>
      <c r="L135" s="392" t="s">
        <v>551</v>
      </c>
      <c r="M135" s="531" t="s">
        <v>66</v>
      </c>
      <c r="N135" s="393"/>
      <c r="O135" s="393"/>
      <c r="P135" s="393"/>
      <c r="Q135" s="393" t="s">
        <v>122</v>
      </c>
      <c r="R135" s="756"/>
      <c r="S135" s="392">
        <v>16</v>
      </c>
      <c r="T135" s="392"/>
      <c r="U135" s="5" t="s">
        <v>470</v>
      </c>
      <c r="V135" s="5" t="str">
        <f t="shared" si="6"/>
        <v>2016</v>
      </c>
    </row>
    <row r="136" spans="1:22" s="5" customFormat="1" ht="24" customHeight="1">
      <c r="A136" s="417" t="s">
        <v>106</v>
      </c>
      <c r="B136" s="490" t="s">
        <v>79</v>
      </c>
      <c r="C136" s="516" t="s">
        <v>30</v>
      </c>
      <c r="D136" s="396">
        <f t="shared" si="11"/>
        <v>0.41620000000000001</v>
      </c>
      <c r="E136" s="396"/>
      <c r="F136" s="397">
        <v>0.41620000000000001</v>
      </c>
      <c r="G136" s="398" t="s">
        <v>25</v>
      </c>
      <c r="H136" s="519" t="s">
        <v>29</v>
      </c>
      <c r="I136" s="390" t="s">
        <v>65</v>
      </c>
      <c r="J136" s="477" t="s">
        <v>47</v>
      </c>
      <c r="K136" s="393" t="s">
        <v>513</v>
      </c>
      <c r="L136" s="392" t="s">
        <v>551</v>
      </c>
      <c r="M136" s="531" t="s">
        <v>66</v>
      </c>
      <c r="N136" s="393"/>
      <c r="O136" s="393"/>
      <c r="P136" s="393"/>
      <c r="Q136" s="393" t="s">
        <v>122</v>
      </c>
      <c r="R136" s="756"/>
      <c r="S136" s="392">
        <v>16</v>
      </c>
      <c r="T136" s="392"/>
      <c r="U136" s="5" t="s">
        <v>470</v>
      </c>
      <c r="V136" s="5" t="str">
        <f t="shared" si="6"/>
        <v>2016</v>
      </c>
    </row>
    <row r="137" spans="1:22" s="5" customFormat="1" ht="24" customHeight="1">
      <c r="A137" s="417" t="s">
        <v>106</v>
      </c>
      <c r="B137" s="490" t="s">
        <v>80</v>
      </c>
      <c r="C137" s="516" t="s">
        <v>30</v>
      </c>
      <c r="D137" s="396">
        <f t="shared" si="11"/>
        <v>0.2172</v>
      </c>
      <c r="E137" s="396"/>
      <c r="F137" s="397">
        <v>0.2172</v>
      </c>
      <c r="G137" s="398" t="s">
        <v>25</v>
      </c>
      <c r="H137" s="519" t="s">
        <v>29</v>
      </c>
      <c r="I137" s="390" t="s">
        <v>65</v>
      </c>
      <c r="J137" s="477" t="s">
        <v>47</v>
      </c>
      <c r="K137" s="393" t="s">
        <v>513</v>
      </c>
      <c r="L137" s="392" t="s">
        <v>551</v>
      </c>
      <c r="M137" s="531" t="s">
        <v>66</v>
      </c>
      <c r="N137" s="393"/>
      <c r="O137" s="393"/>
      <c r="P137" s="393"/>
      <c r="Q137" s="393" t="s">
        <v>122</v>
      </c>
      <c r="R137" s="756"/>
      <c r="S137" s="392">
        <v>16</v>
      </c>
      <c r="T137" s="392"/>
      <c r="U137" s="5" t="s">
        <v>470</v>
      </c>
      <c r="V137" s="5" t="str">
        <f t="shared" si="6"/>
        <v>2016</v>
      </c>
    </row>
    <row r="138" spans="1:22" s="5" customFormat="1" ht="24" customHeight="1">
      <c r="A138" s="417" t="s">
        <v>106</v>
      </c>
      <c r="B138" s="490" t="s">
        <v>81</v>
      </c>
      <c r="C138" s="516" t="s">
        <v>30</v>
      </c>
      <c r="D138" s="396">
        <f t="shared" si="11"/>
        <v>0.60929999999999995</v>
      </c>
      <c r="E138" s="396"/>
      <c r="F138" s="397">
        <v>0.60929999999999995</v>
      </c>
      <c r="G138" s="398" t="s">
        <v>25</v>
      </c>
      <c r="H138" s="519" t="s">
        <v>29</v>
      </c>
      <c r="I138" s="390" t="s">
        <v>54</v>
      </c>
      <c r="J138" s="477" t="s">
        <v>47</v>
      </c>
      <c r="K138" s="393" t="s">
        <v>513</v>
      </c>
      <c r="L138" s="392" t="s">
        <v>551</v>
      </c>
      <c r="M138" s="531" t="s">
        <v>55</v>
      </c>
      <c r="N138" s="393"/>
      <c r="O138" s="393"/>
      <c r="P138" s="393"/>
      <c r="Q138" s="393" t="s">
        <v>122</v>
      </c>
      <c r="R138" s="756"/>
      <c r="S138" s="392">
        <v>16</v>
      </c>
      <c r="T138" s="392"/>
      <c r="U138" s="5" t="s">
        <v>470</v>
      </c>
      <c r="V138" s="5" t="str">
        <f t="shared" ref="V138:V201" si="12">CONCATENATE("20",S138)</f>
        <v>2016</v>
      </c>
    </row>
    <row r="139" spans="1:22" s="5" customFormat="1" ht="27.75" hidden="1" customHeight="1">
      <c r="A139" s="404" t="s">
        <v>90</v>
      </c>
      <c r="B139" s="715" t="s">
        <v>83</v>
      </c>
      <c r="C139" s="576"/>
      <c r="D139" s="606"/>
      <c r="E139" s="606"/>
      <c r="F139" s="606"/>
      <c r="G139" s="413"/>
      <c r="H139" s="413"/>
      <c r="I139" s="412"/>
      <c r="J139" s="574"/>
      <c r="K139" s="574"/>
      <c r="L139" s="411"/>
      <c r="M139" s="412"/>
      <c r="N139" s="413"/>
      <c r="O139" s="413"/>
      <c r="P139" s="413"/>
      <c r="Q139" s="413"/>
      <c r="R139" s="411"/>
      <c r="S139" s="392"/>
      <c r="T139" s="392"/>
    </row>
    <row r="140" spans="1:22" s="5" customFormat="1" ht="35.25" hidden="1" customHeight="1">
      <c r="A140" s="385" t="s">
        <v>112</v>
      </c>
      <c r="B140" s="386" t="s">
        <v>111</v>
      </c>
      <c r="C140" s="538"/>
      <c r="D140" s="396"/>
      <c r="E140" s="396"/>
      <c r="F140" s="396"/>
      <c r="G140" s="393"/>
      <c r="H140" s="393"/>
      <c r="I140" s="392"/>
      <c r="J140" s="477"/>
      <c r="K140" s="477"/>
      <c r="L140" s="401"/>
      <c r="M140" s="392"/>
      <c r="N140" s="393"/>
      <c r="O140" s="393"/>
      <c r="P140" s="393"/>
      <c r="Q140" s="393"/>
      <c r="R140" s="401"/>
      <c r="S140" s="392"/>
      <c r="T140" s="392"/>
    </row>
    <row r="141" spans="1:22" s="5" customFormat="1" ht="24" customHeight="1">
      <c r="A141" s="417" t="s">
        <v>106</v>
      </c>
      <c r="B141" s="551" t="s">
        <v>87</v>
      </c>
      <c r="C141" s="393" t="s">
        <v>116</v>
      </c>
      <c r="D141" s="396">
        <v>0.3</v>
      </c>
      <c r="E141" s="396"/>
      <c r="F141" s="397">
        <v>0.3</v>
      </c>
      <c r="G141" s="398" t="s">
        <v>25</v>
      </c>
      <c r="H141" s="416" t="s">
        <v>29</v>
      </c>
      <c r="I141" s="399" t="s">
        <v>88</v>
      </c>
      <c r="J141" s="477"/>
      <c r="K141" s="393" t="s">
        <v>513</v>
      </c>
      <c r="L141" s="401" t="s">
        <v>398</v>
      </c>
      <c r="M141" s="392" t="s">
        <v>59</v>
      </c>
      <c r="N141" s="393"/>
      <c r="O141" s="393"/>
      <c r="P141" s="393"/>
      <c r="Q141" s="393" t="s">
        <v>122</v>
      </c>
      <c r="R141" s="756"/>
      <c r="S141" s="392">
        <v>17</v>
      </c>
      <c r="T141" s="392"/>
      <c r="V141" s="5" t="str">
        <f t="shared" si="12"/>
        <v>2017</v>
      </c>
    </row>
    <row r="142" spans="1:22" s="5" customFormat="1" ht="24" customHeight="1">
      <c r="A142" s="417" t="s">
        <v>106</v>
      </c>
      <c r="B142" s="551" t="s">
        <v>84</v>
      </c>
      <c r="C142" s="393" t="s">
        <v>116</v>
      </c>
      <c r="D142" s="396">
        <f>+E142+F142</f>
        <v>5.1999999999999998E-2</v>
      </c>
      <c r="E142" s="396"/>
      <c r="F142" s="397">
        <v>5.1999999999999998E-2</v>
      </c>
      <c r="G142" s="398" t="s">
        <v>25</v>
      </c>
      <c r="H142" s="416" t="s">
        <v>29</v>
      </c>
      <c r="I142" s="399" t="s">
        <v>85</v>
      </c>
      <c r="J142" s="477"/>
      <c r="K142" s="393" t="s">
        <v>513</v>
      </c>
      <c r="L142" s="401" t="s">
        <v>451</v>
      </c>
      <c r="M142" s="392" t="s">
        <v>86</v>
      </c>
      <c r="N142" s="393"/>
      <c r="O142" s="393"/>
      <c r="P142" s="393"/>
      <c r="Q142" s="393" t="s">
        <v>122</v>
      </c>
      <c r="R142" s="756"/>
      <c r="S142" s="392">
        <v>17</v>
      </c>
      <c r="T142" s="392"/>
      <c r="V142" s="5" t="str">
        <f t="shared" si="12"/>
        <v>2017</v>
      </c>
    </row>
    <row r="143" spans="1:22" s="5" customFormat="1" ht="45.75" hidden="1" customHeight="1">
      <c r="A143" s="404" t="s">
        <v>552</v>
      </c>
      <c r="B143" s="711" t="s">
        <v>91</v>
      </c>
      <c r="C143" s="576"/>
      <c r="D143" s="606"/>
      <c r="E143" s="606"/>
      <c r="F143" s="628"/>
      <c r="G143" s="712"/>
      <c r="H143" s="713"/>
      <c r="I143" s="714"/>
      <c r="J143" s="574"/>
      <c r="K143" s="574"/>
      <c r="L143" s="411"/>
      <c r="M143" s="412"/>
      <c r="N143" s="413"/>
      <c r="O143" s="413"/>
      <c r="P143" s="413"/>
      <c r="Q143" s="413"/>
      <c r="R143" s="411"/>
      <c r="S143" s="392"/>
      <c r="T143" s="392"/>
    </row>
    <row r="144" spans="1:22" s="5" customFormat="1" ht="24" hidden="1" customHeight="1">
      <c r="A144" s="385" t="s">
        <v>112</v>
      </c>
      <c r="B144" s="386" t="s">
        <v>493</v>
      </c>
      <c r="C144" s="393"/>
      <c r="D144" s="432"/>
      <c r="E144" s="396"/>
      <c r="F144" s="397"/>
      <c r="G144" s="398"/>
      <c r="H144" s="416"/>
      <c r="I144" s="418"/>
      <c r="J144" s="477"/>
      <c r="K144" s="477"/>
      <c r="L144" s="401"/>
      <c r="M144" s="392"/>
      <c r="N144" s="393"/>
      <c r="O144" s="393"/>
      <c r="P144" s="393"/>
      <c r="Q144" s="393"/>
      <c r="R144" s="401"/>
      <c r="S144" s="392"/>
      <c r="T144" s="392">
        <v>161</v>
      </c>
    </row>
    <row r="145" spans="1:22" s="5" customFormat="1" ht="24" hidden="1" customHeight="1">
      <c r="A145" s="417" t="s">
        <v>106</v>
      </c>
      <c r="B145" s="490" t="s">
        <v>428</v>
      </c>
      <c r="C145" s="393" t="s">
        <v>93</v>
      </c>
      <c r="D145" s="432">
        <f>F145+E145</f>
        <v>3</v>
      </c>
      <c r="E145" s="396"/>
      <c r="F145" s="397">
        <v>3</v>
      </c>
      <c r="G145" s="398" t="s">
        <v>25</v>
      </c>
      <c r="H145" s="416" t="s">
        <v>26</v>
      </c>
      <c r="I145" s="418" t="s">
        <v>541</v>
      </c>
      <c r="J145" s="477" t="s">
        <v>58</v>
      </c>
      <c r="K145" s="393" t="s">
        <v>513</v>
      </c>
      <c r="L145" s="392" t="s">
        <v>523</v>
      </c>
      <c r="M145" s="392"/>
      <c r="N145" s="393" t="s">
        <v>122</v>
      </c>
      <c r="O145" s="393"/>
      <c r="P145" s="393"/>
      <c r="Q145" s="393"/>
      <c r="R145" s="401" t="s">
        <v>828</v>
      </c>
      <c r="S145" s="392">
        <v>18</v>
      </c>
      <c r="T145" s="392"/>
      <c r="V145" s="5" t="str">
        <f t="shared" si="12"/>
        <v>2018</v>
      </c>
    </row>
    <row r="146" spans="1:22" s="5" customFormat="1" ht="24" hidden="1" customHeight="1">
      <c r="A146" s="385" t="s">
        <v>112</v>
      </c>
      <c r="B146" s="386" t="s">
        <v>111</v>
      </c>
      <c r="C146" s="393"/>
      <c r="D146" s="396"/>
      <c r="E146" s="396"/>
      <c r="F146" s="396"/>
      <c r="G146" s="401"/>
      <c r="H146" s="393"/>
      <c r="I146" s="392"/>
      <c r="J146" s="393"/>
      <c r="K146" s="393"/>
      <c r="L146" s="401"/>
      <c r="M146" s="392"/>
      <c r="N146" s="393"/>
      <c r="O146" s="393"/>
      <c r="P146" s="393"/>
      <c r="Q146" s="393"/>
      <c r="R146" s="401"/>
      <c r="S146" s="392"/>
      <c r="T146" s="392"/>
    </row>
    <row r="147" spans="1:22" s="5" customFormat="1" ht="24" customHeight="1">
      <c r="A147" s="417" t="s">
        <v>106</v>
      </c>
      <c r="B147" s="490" t="s">
        <v>92</v>
      </c>
      <c r="C147" s="393" t="s">
        <v>93</v>
      </c>
      <c r="D147" s="432">
        <v>1.5</v>
      </c>
      <c r="E147" s="396"/>
      <c r="F147" s="397">
        <v>1.5</v>
      </c>
      <c r="G147" s="398" t="s">
        <v>25</v>
      </c>
      <c r="H147" s="416" t="s">
        <v>45</v>
      </c>
      <c r="I147" s="418" t="s">
        <v>415</v>
      </c>
      <c r="J147" s="477"/>
      <c r="K147" s="389"/>
      <c r="L147" s="401" t="s">
        <v>398</v>
      </c>
      <c r="M147" s="392" t="s">
        <v>94</v>
      </c>
      <c r="N147" s="393"/>
      <c r="O147" s="393"/>
      <c r="P147" s="393"/>
      <c r="Q147" s="393" t="s">
        <v>122</v>
      </c>
      <c r="R147" s="401" t="s">
        <v>1126</v>
      </c>
      <c r="S147" s="392">
        <v>17</v>
      </c>
      <c r="T147" s="392"/>
      <c r="U147" s="5" t="s">
        <v>470</v>
      </c>
      <c r="V147" s="5" t="str">
        <f t="shared" si="12"/>
        <v>2017</v>
      </c>
    </row>
    <row r="148" spans="1:22" s="5" customFormat="1" ht="24" hidden="1" customHeight="1">
      <c r="A148" s="404" t="s">
        <v>646</v>
      </c>
      <c r="B148" s="575" t="s">
        <v>416</v>
      </c>
      <c r="C148" s="576"/>
      <c r="D148" s="577"/>
      <c r="E148" s="578"/>
      <c r="F148" s="579"/>
      <c r="G148" s="580"/>
      <c r="H148" s="581"/>
      <c r="I148" s="582"/>
      <c r="J148" s="583"/>
      <c r="K148" s="710"/>
      <c r="L148" s="584"/>
      <c r="M148" s="585"/>
      <c r="N148" s="413"/>
      <c r="O148" s="413"/>
      <c r="P148" s="413"/>
      <c r="Q148" s="413"/>
      <c r="R148" s="411"/>
      <c r="S148" s="392"/>
      <c r="T148" s="392"/>
    </row>
    <row r="149" spans="1:22" s="5" customFormat="1" ht="24" hidden="1" customHeight="1">
      <c r="A149" s="385" t="s">
        <v>112</v>
      </c>
      <c r="B149" s="386" t="s">
        <v>563</v>
      </c>
      <c r="C149" s="538"/>
      <c r="D149" s="562"/>
      <c r="E149" s="563"/>
      <c r="F149" s="564"/>
      <c r="G149" s="565"/>
      <c r="H149" s="566"/>
      <c r="I149" s="567"/>
      <c r="J149" s="568"/>
      <c r="K149" s="569"/>
      <c r="L149" s="391"/>
      <c r="M149" s="570"/>
      <c r="N149" s="393"/>
      <c r="O149" s="393"/>
      <c r="P149" s="393"/>
      <c r="Q149" s="393"/>
      <c r="R149" s="401"/>
      <c r="S149" s="392"/>
      <c r="T149" s="392"/>
    </row>
    <row r="150" spans="1:22" s="5" customFormat="1" ht="24" hidden="1" customHeight="1">
      <c r="A150" s="417" t="s">
        <v>106</v>
      </c>
      <c r="B150" s="571" t="s">
        <v>542</v>
      </c>
      <c r="C150" s="415" t="s">
        <v>129</v>
      </c>
      <c r="D150" s="403">
        <f>E150+F150</f>
        <v>5</v>
      </c>
      <c r="E150" s="403"/>
      <c r="F150" s="403">
        <v>5</v>
      </c>
      <c r="G150" s="389" t="s">
        <v>25</v>
      </c>
      <c r="H150" s="389" t="s">
        <v>26</v>
      </c>
      <c r="I150" s="390" t="s">
        <v>544</v>
      </c>
      <c r="J150" s="400" t="s">
        <v>51</v>
      </c>
      <c r="K150" s="572" t="s">
        <v>543</v>
      </c>
      <c r="L150" s="401" t="s">
        <v>545</v>
      </c>
      <c r="M150" s="401"/>
      <c r="N150" s="393"/>
      <c r="O150" s="393"/>
      <c r="P150" s="393" t="s">
        <v>122</v>
      </c>
      <c r="Q150" s="393"/>
      <c r="R150" s="401"/>
      <c r="S150" s="392">
        <v>19</v>
      </c>
      <c r="T150" s="392"/>
      <c r="V150" s="5" t="str">
        <f t="shared" si="12"/>
        <v>2019</v>
      </c>
    </row>
    <row r="151" spans="1:22" s="5" customFormat="1" ht="84" hidden="1" customHeight="1">
      <c r="A151" s="404" t="s">
        <v>95</v>
      </c>
      <c r="B151" s="405" t="s">
        <v>96</v>
      </c>
      <c r="C151" s="406"/>
      <c r="D151" s="573"/>
      <c r="E151" s="407"/>
      <c r="F151" s="407"/>
      <c r="G151" s="408"/>
      <c r="H151" s="408"/>
      <c r="I151" s="409"/>
      <c r="J151" s="574"/>
      <c r="K151" s="574"/>
      <c r="L151" s="411"/>
      <c r="M151" s="412"/>
      <c r="N151" s="413"/>
      <c r="O151" s="413"/>
      <c r="P151" s="413"/>
      <c r="Q151" s="413"/>
      <c r="R151" s="411"/>
      <c r="S151" s="392"/>
      <c r="T151" s="392"/>
    </row>
    <row r="152" spans="1:22" s="5" customFormat="1" ht="18" hidden="1" customHeight="1">
      <c r="A152" s="404" t="s">
        <v>99</v>
      </c>
      <c r="B152" s="575" t="s">
        <v>432</v>
      </c>
      <c r="C152" s="576"/>
      <c r="D152" s="577"/>
      <c r="E152" s="578"/>
      <c r="F152" s="579"/>
      <c r="G152" s="580"/>
      <c r="H152" s="581"/>
      <c r="I152" s="582"/>
      <c r="J152" s="583"/>
      <c r="K152" s="583"/>
      <c r="L152" s="584"/>
      <c r="M152" s="585"/>
      <c r="N152" s="413"/>
      <c r="O152" s="413"/>
      <c r="P152" s="413"/>
      <c r="Q152" s="413"/>
      <c r="R152" s="411"/>
      <c r="S152" s="392"/>
      <c r="T152" s="392"/>
    </row>
    <row r="153" spans="1:22" s="5" customFormat="1" ht="18" hidden="1" customHeight="1">
      <c r="A153" s="385" t="s">
        <v>112</v>
      </c>
      <c r="B153" s="386" t="s">
        <v>493</v>
      </c>
      <c r="C153" s="538"/>
      <c r="D153" s="562"/>
      <c r="E153" s="563"/>
      <c r="F153" s="564"/>
      <c r="G153" s="565"/>
      <c r="H153" s="566"/>
      <c r="I153" s="567"/>
      <c r="J153" s="568"/>
      <c r="K153" s="568"/>
      <c r="L153" s="391"/>
      <c r="M153" s="570"/>
      <c r="N153" s="393"/>
      <c r="O153" s="393"/>
      <c r="P153" s="393"/>
      <c r="Q153" s="393"/>
      <c r="R153" s="401"/>
      <c r="S153" s="392"/>
      <c r="T153" s="392"/>
    </row>
    <row r="154" spans="1:22" s="5" customFormat="1" ht="45" hidden="1" customHeight="1">
      <c r="A154" s="417" t="s">
        <v>106</v>
      </c>
      <c r="B154" s="490" t="s">
        <v>469</v>
      </c>
      <c r="C154" s="393" t="s">
        <v>255</v>
      </c>
      <c r="D154" s="432">
        <f>E154+F154</f>
        <v>15</v>
      </c>
      <c r="E154" s="396"/>
      <c r="F154" s="397">
        <v>15</v>
      </c>
      <c r="G154" s="398" t="s">
        <v>25</v>
      </c>
      <c r="H154" s="416"/>
      <c r="I154" s="418"/>
      <c r="J154" s="477"/>
      <c r="K154" s="477"/>
      <c r="L154" s="401"/>
      <c r="M154" s="392"/>
      <c r="N154" s="393"/>
      <c r="O154" s="393"/>
      <c r="P154" s="393" t="s">
        <v>122</v>
      </c>
      <c r="Q154" s="393"/>
      <c r="R154" s="401"/>
      <c r="S154" s="392"/>
      <c r="T154" s="392"/>
    </row>
    <row r="155" spans="1:22" s="5" customFormat="1" ht="18" hidden="1" customHeight="1">
      <c r="A155" s="420"/>
      <c r="B155" s="520"/>
      <c r="C155" s="586" t="s">
        <v>255</v>
      </c>
      <c r="D155" s="435"/>
      <c r="E155" s="521"/>
      <c r="F155" s="522">
        <v>10</v>
      </c>
      <c r="G155" s="587" t="s">
        <v>25</v>
      </c>
      <c r="H155" s="437" t="s">
        <v>29</v>
      </c>
      <c r="I155" s="421"/>
      <c r="J155" s="588"/>
      <c r="K155" s="588"/>
      <c r="L155" s="439"/>
      <c r="M155" s="428"/>
      <c r="N155" s="393"/>
      <c r="O155" s="393"/>
      <c r="P155" s="393"/>
      <c r="Q155" s="393"/>
      <c r="R155" s="401"/>
      <c r="S155" s="392"/>
      <c r="T155" s="392"/>
    </row>
    <row r="156" spans="1:22" s="5" customFormat="1" ht="18" hidden="1" customHeight="1">
      <c r="A156" s="420"/>
      <c r="B156" s="520"/>
      <c r="C156" s="586" t="s">
        <v>255</v>
      </c>
      <c r="D156" s="435"/>
      <c r="E156" s="521"/>
      <c r="F156" s="522">
        <v>5</v>
      </c>
      <c r="G156" s="587" t="s">
        <v>25</v>
      </c>
      <c r="H156" s="437" t="s">
        <v>26</v>
      </c>
      <c r="I156" s="421"/>
      <c r="J156" s="588"/>
      <c r="K156" s="588"/>
      <c r="L156" s="439"/>
      <c r="M156" s="428"/>
      <c r="N156" s="393"/>
      <c r="O156" s="393"/>
      <c r="P156" s="393"/>
      <c r="Q156" s="393"/>
      <c r="R156" s="401"/>
      <c r="S156" s="392"/>
      <c r="T156" s="392"/>
    </row>
    <row r="157" spans="1:22" s="5" customFormat="1" ht="21.95" hidden="1" customHeight="1">
      <c r="A157" s="404" t="s">
        <v>102</v>
      </c>
      <c r="B157" s="405" t="s">
        <v>97</v>
      </c>
      <c r="C157" s="406"/>
      <c r="D157" s="573"/>
      <c r="E157" s="407"/>
      <c r="F157" s="407"/>
      <c r="G157" s="408"/>
      <c r="H157" s="408"/>
      <c r="I157" s="409"/>
      <c r="J157" s="574"/>
      <c r="K157" s="574"/>
      <c r="L157" s="411"/>
      <c r="M157" s="412"/>
      <c r="N157" s="413"/>
      <c r="O157" s="413"/>
      <c r="P157" s="413"/>
      <c r="Q157" s="413"/>
      <c r="R157" s="411"/>
      <c r="S157" s="392"/>
      <c r="T157" s="392"/>
    </row>
    <row r="158" spans="1:22" s="5" customFormat="1" ht="21.95" hidden="1" customHeight="1">
      <c r="A158" s="385" t="s">
        <v>112</v>
      </c>
      <c r="B158" s="386" t="s">
        <v>564</v>
      </c>
      <c r="C158" s="387"/>
      <c r="D158" s="432"/>
      <c r="E158" s="403"/>
      <c r="F158" s="403"/>
      <c r="G158" s="389"/>
      <c r="H158" s="389"/>
      <c r="I158" s="390"/>
      <c r="J158" s="477"/>
      <c r="K158" s="477"/>
      <c r="L158" s="401"/>
      <c r="M158" s="392"/>
      <c r="N158" s="393"/>
      <c r="O158" s="393"/>
      <c r="P158" s="393"/>
      <c r="Q158" s="393"/>
      <c r="R158" s="401"/>
      <c r="S158" s="392"/>
      <c r="T158" s="392"/>
    </row>
    <row r="159" spans="1:22" s="5" customFormat="1" ht="36" hidden="1" customHeight="1">
      <c r="A159" s="417" t="s">
        <v>106</v>
      </c>
      <c r="B159" s="451" t="s">
        <v>508</v>
      </c>
      <c r="C159" s="415"/>
      <c r="D159" s="432">
        <v>32</v>
      </c>
      <c r="E159" s="432"/>
      <c r="F159" s="432">
        <v>32</v>
      </c>
      <c r="G159" s="389"/>
      <c r="H159" s="389" t="s">
        <v>830</v>
      </c>
      <c r="I159" s="390"/>
      <c r="J159" s="477"/>
      <c r="K159" s="477"/>
      <c r="L159" s="401"/>
      <c r="M159" s="392"/>
      <c r="N159" s="698" t="e">
        <f>#REF!</f>
        <v>#REF!</v>
      </c>
      <c r="O159" s="393"/>
      <c r="P159" s="393"/>
      <c r="Q159" s="393"/>
      <c r="R159" s="401"/>
      <c r="S159" s="392"/>
      <c r="T159" s="392"/>
    </row>
    <row r="160" spans="1:22" s="5" customFormat="1" ht="21.95" hidden="1" customHeight="1">
      <c r="A160" s="404" t="s">
        <v>104</v>
      </c>
      <c r="B160" s="589" t="s">
        <v>100</v>
      </c>
      <c r="C160" s="406"/>
      <c r="D160" s="573"/>
      <c r="E160" s="407"/>
      <c r="F160" s="407"/>
      <c r="G160" s="408"/>
      <c r="H160" s="408"/>
      <c r="I160" s="409"/>
      <c r="J160" s="574"/>
      <c r="K160" s="574"/>
      <c r="L160" s="412"/>
      <c r="M160" s="412"/>
      <c r="N160" s="413"/>
      <c r="O160" s="413"/>
      <c r="P160" s="413"/>
      <c r="Q160" s="413"/>
      <c r="R160" s="411"/>
      <c r="S160" s="392"/>
      <c r="T160" s="392"/>
    </row>
    <row r="161" spans="1:22" s="5" customFormat="1" ht="21.95" hidden="1" customHeight="1">
      <c r="A161" s="385" t="s">
        <v>112</v>
      </c>
      <c r="B161" s="386" t="s">
        <v>564</v>
      </c>
      <c r="C161" s="387"/>
      <c r="D161" s="432"/>
      <c r="E161" s="403"/>
      <c r="F161" s="403"/>
      <c r="G161" s="389"/>
      <c r="H161" s="389"/>
      <c r="I161" s="390"/>
      <c r="J161" s="477"/>
      <c r="K161" s="477"/>
      <c r="L161" s="392"/>
      <c r="M161" s="392"/>
      <c r="N161" s="393"/>
      <c r="O161" s="393"/>
      <c r="P161" s="393"/>
      <c r="Q161" s="393"/>
      <c r="R161" s="401"/>
      <c r="S161" s="392"/>
      <c r="T161" s="392"/>
    </row>
    <row r="162" spans="1:22" s="5" customFormat="1" ht="33" hidden="1" customHeight="1">
      <c r="A162" s="417" t="s">
        <v>106</v>
      </c>
      <c r="B162" s="590" t="s">
        <v>831</v>
      </c>
      <c r="C162" s="415" t="s">
        <v>128</v>
      </c>
      <c r="D162" s="432"/>
      <c r="E162" s="403"/>
      <c r="F162" s="403">
        <v>1.07</v>
      </c>
      <c r="G162" s="389"/>
      <c r="H162" s="389" t="s">
        <v>45</v>
      </c>
      <c r="I162" s="390" t="s">
        <v>832</v>
      </c>
      <c r="J162" s="477" t="s">
        <v>51</v>
      </c>
      <c r="K162" s="477" t="s">
        <v>833</v>
      </c>
      <c r="L162" s="392" t="s">
        <v>834</v>
      </c>
      <c r="M162" s="392"/>
      <c r="N162" s="393"/>
      <c r="O162" s="393"/>
      <c r="P162" s="393" t="s">
        <v>122</v>
      </c>
      <c r="Q162" s="393"/>
      <c r="R162" s="401"/>
      <c r="S162" s="392">
        <v>20</v>
      </c>
      <c r="T162" s="5">
        <v>201</v>
      </c>
      <c r="U162" s="5">
        <v>201</v>
      </c>
      <c r="V162" s="5" t="str">
        <f t="shared" si="12"/>
        <v>2020</v>
      </c>
    </row>
    <row r="163" spans="1:22" s="5" customFormat="1" ht="33.75" hidden="1" customHeight="1">
      <c r="A163" s="417" t="s">
        <v>106</v>
      </c>
      <c r="B163" s="590" t="s">
        <v>835</v>
      </c>
      <c r="C163" s="415" t="s">
        <v>128</v>
      </c>
      <c r="D163" s="432"/>
      <c r="E163" s="403"/>
      <c r="F163" s="403">
        <v>11.3</v>
      </c>
      <c r="G163" s="389"/>
      <c r="H163" s="389" t="s">
        <v>29</v>
      </c>
      <c r="I163" s="390" t="s">
        <v>836</v>
      </c>
      <c r="J163" s="477" t="s">
        <v>51</v>
      </c>
      <c r="K163" s="477" t="s">
        <v>837</v>
      </c>
      <c r="L163" s="392" t="s">
        <v>838</v>
      </c>
      <c r="M163" s="392"/>
      <c r="N163" s="393"/>
      <c r="O163" s="393"/>
      <c r="P163" s="393" t="s">
        <v>122</v>
      </c>
      <c r="Q163" s="393"/>
      <c r="R163" s="401"/>
      <c r="S163" s="392">
        <v>20</v>
      </c>
      <c r="T163" s="5">
        <v>201</v>
      </c>
      <c r="U163" s="5">
        <v>201</v>
      </c>
      <c r="V163" s="5" t="str">
        <f t="shared" si="12"/>
        <v>2020</v>
      </c>
    </row>
    <row r="164" spans="1:22" s="5" customFormat="1" ht="21.95" hidden="1" customHeight="1">
      <c r="A164" s="385" t="s">
        <v>112</v>
      </c>
      <c r="B164" s="386" t="s">
        <v>563</v>
      </c>
      <c r="C164" s="387"/>
      <c r="D164" s="432"/>
      <c r="E164" s="403"/>
      <c r="F164" s="403"/>
      <c r="G164" s="389"/>
      <c r="H164" s="389"/>
      <c r="I164" s="390"/>
      <c r="J164" s="477"/>
      <c r="K164" s="477"/>
      <c r="L164" s="392"/>
      <c r="M164" s="392"/>
      <c r="N164" s="393"/>
      <c r="O164" s="393"/>
      <c r="P164" s="393"/>
      <c r="Q164" s="393"/>
      <c r="R164" s="401"/>
      <c r="S164" s="392"/>
      <c r="T164" s="5">
        <v>201</v>
      </c>
    </row>
    <row r="165" spans="1:22" s="5" customFormat="1" ht="39.75" hidden="1" customHeight="1">
      <c r="A165" s="417" t="s">
        <v>106</v>
      </c>
      <c r="B165" s="454" t="s">
        <v>725</v>
      </c>
      <c r="C165" s="415" t="s">
        <v>128</v>
      </c>
      <c r="D165" s="689">
        <f t="shared" ref="D165:D166" si="13">E165+F165</f>
        <v>2.23</v>
      </c>
      <c r="E165" s="689"/>
      <c r="F165" s="689">
        <v>2.23</v>
      </c>
      <c r="G165" s="457" t="s">
        <v>25</v>
      </c>
      <c r="H165" s="757" t="s">
        <v>31</v>
      </c>
      <c r="I165" s="454" t="s">
        <v>717</v>
      </c>
      <c r="J165" s="457" t="s">
        <v>51</v>
      </c>
      <c r="K165" s="454" t="s">
        <v>716</v>
      </c>
      <c r="L165" s="392" t="s">
        <v>718</v>
      </c>
      <c r="M165" s="392"/>
      <c r="N165" s="393" t="s">
        <v>122</v>
      </c>
      <c r="O165" s="393"/>
      <c r="P165" s="393"/>
      <c r="Q165" s="393"/>
      <c r="R165" s="401"/>
      <c r="S165" s="392">
        <v>19</v>
      </c>
      <c r="T165" s="5">
        <v>201</v>
      </c>
      <c r="V165" s="5" t="str">
        <f t="shared" si="12"/>
        <v>2019</v>
      </c>
    </row>
    <row r="166" spans="1:22" s="5" customFormat="1" ht="36" hidden="1" customHeight="1">
      <c r="A166" s="417" t="s">
        <v>106</v>
      </c>
      <c r="B166" s="590" t="s">
        <v>507</v>
      </c>
      <c r="C166" s="415" t="s">
        <v>1125</v>
      </c>
      <c r="D166" s="689">
        <f t="shared" si="13"/>
        <v>34</v>
      </c>
      <c r="E166" s="403"/>
      <c r="F166" s="403">
        <v>34</v>
      </c>
      <c r="G166" s="389"/>
      <c r="H166" s="389" t="s">
        <v>830</v>
      </c>
      <c r="I166" s="390"/>
      <c r="J166" s="477"/>
      <c r="K166" s="477"/>
      <c r="L166" s="392"/>
      <c r="M166" s="392"/>
      <c r="N166" s="698" t="e">
        <f>#REF!</f>
        <v>#REF!</v>
      </c>
      <c r="O166" s="393"/>
      <c r="P166" s="393"/>
      <c r="Q166" s="393"/>
      <c r="R166" s="401"/>
      <c r="S166" s="392"/>
    </row>
    <row r="167" spans="1:22" s="5" customFormat="1" ht="24" hidden="1" customHeight="1">
      <c r="A167" s="404" t="s">
        <v>427</v>
      </c>
      <c r="B167" s="589" t="s">
        <v>103</v>
      </c>
      <c r="C167" s="406"/>
      <c r="D167" s="573"/>
      <c r="E167" s="407"/>
      <c r="F167" s="407"/>
      <c r="G167" s="408"/>
      <c r="H167" s="408"/>
      <c r="I167" s="595"/>
      <c r="J167" s="574"/>
      <c r="K167" s="574"/>
      <c r="L167" s="412"/>
      <c r="M167" s="412"/>
      <c r="N167" s="413"/>
      <c r="O167" s="413"/>
      <c r="P167" s="413"/>
      <c r="Q167" s="413"/>
      <c r="R167" s="411"/>
      <c r="S167" s="392"/>
      <c r="T167" s="5">
        <v>201</v>
      </c>
    </row>
    <row r="168" spans="1:22" s="5" customFormat="1" ht="24" hidden="1" customHeight="1">
      <c r="A168" s="385" t="s">
        <v>112</v>
      </c>
      <c r="B168" s="386" t="s">
        <v>564</v>
      </c>
      <c r="C168" s="387"/>
      <c r="D168" s="432"/>
      <c r="E168" s="403"/>
      <c r="F168" s="403"/>
      <c r="G168" s="389"/>
      <c r="H168" s="389"/>
      <c r="I168" s="596"/>
      <c r="J168" s="477"/>
      <c r="K168" s="477"/>
      <c r="L168" s="392"/>
      <c r="M168" s="392"/>
      <c r="N168" s="393"/>
      <c r="O168" s="393"/>
      <c r="P168" s="393"/>
      <c r="Q168" s="393"/>
      <c r="R168" s="401"/>
      <c r="S168" s="392"/>
      <c r="T168" s="392"/>
    </row>
    <row r="169" spans="1:22" s="5" customFormat="1" ht="24" hidden="1" customHeight="1">
      <c r="A169" s="417" t="s">
        <v>106</v>
      </c>
      <c r="B169" s="590" t="s">
        <v>839</v>
      </c>
      <c r="C169" s="415" t="s">
        <v>129</v>
      </c>
      <c r="D169" s="403">
        <f>E169+F169</f>
        <v>4.6900000000000004</v>
      </c>
      <c r="E169" s="403"/>
      <c r="F169" s="403">
        <v>4.6900000000000004</v>
      </c>
      <c r="G169" s="389"/>
      <c r="H169" s="389" t="s">
        <v>45</v>
      </c>
      <c r="I169" s="597" t="s">
        <v>840</v>
      </c>
      <c r="J169" s="477" t="s">
        <v>51</v>
      </c>
      <c r="K169" s="477" t="s">
        <v>841</v>
      </c>
      <c r="L169" s="392" t="s">
        <v>842</v>
      </c>
      <c r="M169" s="392"/>
      <c r="N169" s="393"/>
      <c r="O169" s="393"/>
      <c r="P169" s="393" t="s">
        <v>122</v>
      </c>
      <c r="Q169" s="393"/>
      <c r="R169" s="401"/>
      <c r="S169" s="392">
        <v>20</v>
      </c>
      <c r="T169" s="5">
        <v>201</v>
      </c>
      <c r="U169" s="5">
        <v>201</v>
      </c>
      <c r="V169" s="5" t="str">
        <f t="shared" si="12"/>
        <v>2020</v>
      </c>
    </row>
    <row r="170" spans="1:22" s="5" customFormat="1" ht="52.5" hidden="1" customHeight="1">
      <c r="A170" s="690" t="s">
        <v>106</v>
      </c>
      <c r="B170" s="691" t="s">
        <v>843</v>
      </c>
      <c r="C170" s="690" t="s">
        <v>129</v>
      </c>
      <c r="D170" s="396">
        <f t="shared" ref="D170" si="14">E170+F170</f>
        <v>7.0000000000000007E-2</v>
      </c>
      <c r="E170" s="692"/>
      <c r="F170" s="693">
        <v>7.0000000000000007E-2</v>
      </c>
      <c r="G170" s="690"/>
      <c r="H170" s="694" t="s">
        <v>45</v>
      </c>
      <c r="I170" s="695" t="s">
        <v>844</v>
      </c>
      <c r="J170" s="696" t="s">
        <v>51</v>
      </c>
      <c r="K170" s="695" t="s">
        <v>845</v>
      </c>
      <c r="L170" s="401" t="s">
        <v>846</v>
      </c>
      <c r="M170" s="697"/>
      <c r="N170" s="393" t="s">
        <v>122</v>
      </c>
      <c r="O170" s="393"/>
      <c r="P170" s="393"/>
      <c r="Q170" s="393"/>
      <c r="R170" s="401"/>
      <c r="S170" s="392">
        <v>20</v>
      </c>
      <c r="T170" s="5">
        <v>201</v>
      </c>
      <c r="U170" s="5">
        <v>201</v>
      </c>
      <c r="V170" s="5" t="str">
        <f t="shared" si="12"/>
        <v>2020</v>
      </c>
    </row>
    <row r="171" spans="1:22" s="5" customFormat="1" ht="24" hidden="1" customHeight="1">
      <c r="A171" s="385" t="s">
        <v>112</v>
      </c>
      <c r="B171" s="386" t="s">
        <v>563</v>
      </c>
      <c r="C171" s="387"/>
      <c r="D171" s="432"/>
      <c r="E171" s="403"/>
      <c r="F171" s="403"/>
      <c r="G171" s="389"/>
      <c r="H171" s="389"/>
      <c r="I171" s="596"/>
      <c r="J171" s="477"/>
      <c r="K171" s="477"/>
      <c r="L171" s="392"/>
      <c r="M171" s="392"/>
      <c r="N171" s="393"/>
      <c r="O171" s="393"/>
      <c r="P171" s="393"/>
      <c r="Q171" s="393"/>
      <c r="R171" s="401"/>
      <c r="S171" s="392"/>
      <c r="T171" s="392"/>
    </row>
    <row r="172" spans="1:22" s="5" customFormat="1" ht="36.75" hidden="1" customHeight="1">
      <c r="A172" s="417" t="s">
        <v>106</v>
      </c>
      <c r="B172" s="590" t="s">
        <v>468</v>
      </c>
      <c r="C172" s="690" t="s">
        <v>1127</v>
      </c>
      <c r="D172" s="403">
        <f>E172+F172</f>
        <v>2.25</v>
      </c>
      <c r="E172" s="432"/>
      <c r="F172" s="432">
        <v>2.25</v>
      </c>
      <c r="G172" s="389"/>
      <c r="H172" s="389" t="s">
        <v>830</v>
      </c>
      <c r="I172" s="597"/>
      <c r="J172" s="477"/>
      <c r="K172" s="477"/>
      <c r="L172" s="392"/>
      <c r="M172" s="392"/>
      <c r="N172" s="698" t="e">
        <f>#REF!</f>
        <v>#REF!</v>
      </c>
      <c r="O172" s="393"/>
      <c r="P172" s="393"/>
      <c r="Q172" s="393"/>
      <c r="R172" s="401"/>
      <c r="S172" s="392"/>
      <c r="T172" s="392"/>
    </row>
    <row r="173" spans="1:22" s="5" customFormat="1" ht="24" hidden="1" customHeight="1">
      <c r="A173" s="404" t="s">
        <v>482</v>
      </c>
      <c r="B173" s="589" t="s">
        <v>647</v>
      </c>
      <c r="C173" s="413"/>
      <c r="D173" s="573"/>
      <c r="E173" s="606"/>
      <c r="F173" s="606"/>
      <c r="G173" s="411"/>
      <c r="H173" s="413"/>
      <c r="I173" s="412"/>
      <c r="J173" s="574"/>
      <c r="K173" s="574"/>
      <c r="L173" s="411"/>
      <c r="M173" s="412"/>
      <c r="N173" s="413"/>
      <c r="O173" s="413"/>
      <c r="P173" s="413"/>
      <c r="Q173" s="413"/>
      <c r="R173" s="411"/>
      <c r="S173" s="392"/>
      <c r="T173" s="392"/>
    </row>
    <row r="174" spans="1:22" s="5" customFormat="1" ht="24" hidden="1" customHeight="1">
      <c r="A174" s="385" t="s">
        <v>112</v>
      </c>
      <c r="B174" s="386" t="s">
        <v>564</v>
      </c>
      <c r="C174" s="393"/>
      <c r="D174" s="432"/>
      <c r="E174" s="396"/>
      <c r="F174" s="396"/>
      <c r="G174" s="401"/>
      <c r="H174" s="393"/>
      <c r="I174" s="392"/>
      <c r="J174" s="477"/>
      <c r="K174" s="477"/>
      <c r="L174" s="401"/>
      <c r="M174" s="392"/>
      <c r="N174" s="393"/>
      <c r="O174" s="393"/>
      <c r="P174" s="393"/>
      <c r="Q174" s="393"/>
      <c r="R174" s="401"/>
      <c r="S174" s="392"/>
      <c r="T174" s="392"/>
    </row>
    <row r="175" spans="1:22" s="5" customFormat="1" ht="24" hidden="1" customHeight="1">
      <c r="A175" s="417" t="s">
        <v>106</v>
      </c>
      <c r="B175" s="590" t="s">
        <v>648</v>
      </c>
      <c r="C175" s="393" t="s">
        <v>130</v>
      </c>
      <c r="D175" s="403">
        <f>E175+F175</f>
        <v>21.64</v>
      </c>
      <c r="E175" s="396"/>
      <c r="F175" s="396">
        <v>21.64</v>
      </c>
      <c r="G175" s="401" t="s">
        <v>25</v>
      </c>
      <c r="H175" s="393" t="s">
        <v>31</v>
      </c>
      <c r="I175" s="392" t="s">
        <v>847</v>
      </c>
      <c r="J175" s="393" t="s">
        <v>51</v>
      </c>
      <c r="K175" s="393" t="s">
        <v>848</v>
      </c>
      <c r="L175" s="687" t="s">
        <v>849</v>
      </c>
      <c r="M175" s="392"/>
      <c r="N175" s="393"/>
      <c r="O175" s="393"/>
      <c r="P175" s="393" t="s">
        <v>122</v>
      </c>
      <c r="Q175" s="393"/>
      <c r="R175" s="401"/>
      <c r="S175" s="392">
        <v>20</v>
      </c>
      <c r="T175" s="5">
        <v>201</v>
      </c>
      <c r="U175" s="5">
        <v>201</v>
      </c>
      <c r="V175" s="5" t="str">
        <f t="shared" si="12"/>
        <v>2020</v>
      </c>
    </row>
    <row r="176" spans="1:22" s="239" customFormat="1" ht="24" hidden="1" customHeight="1">
      <c r="A176" s="385" t="s">
        <v>112</v>
      </c>
      <c r="B176" s="386" t="s">
        <v>563</v>
      </c>
      <c r="C176" s="415"/>
      <c r="D176" s="403"/>
      <c r="E176" s="403"/>
      <c r="F176" s="403"/>
      <c r="G176" s="389"/>
      <c r="H176" s="389"/>
      <c r="I176" s="390"/>
      <c r="J176" s="477"/>
      <c r="K176" s="572"/>
      <c r="L176" s="401"/>
      <c r="M176" s="401"/>
      <c r="N176" s="538"/>
      <c r="O176" s="538"/>
      <c r="P176" s="538"/>
      <c r="Q176" s="538"/>
      <c r="R176" s="391"/>
      <c r="S176" s="392"/>
      <c r="T176" s="392"/>
      <c r="V176" s="5"/>
    </row>
    <row r="177" spans="1:23" s="5" customFormat="1" ht="24" hidden="1" customHeight="1">
      <c r="A177" s="417" t="s">
        <v>106</v>
      </c>
      <c r="B177" s="590" t="s">
        <v>656</v>
      </c>
      <c r="C177" s="393" t="s">
        <v>237</v>
      </c>
      <c r="D177" s="403">
        <f>E177+F177</f>
        <v>7.43</v>
      </c>
      <c r="E177" s="396"/>
      <c r="F177" s="396">
        <v>7.43</v>
      </c>
      <c r="G177" s="389" t="s">
        <v>25</v>
      </c>
      <c r="H177" s="393" t="s">
        <v>29</v>
      </c>
      <c r="I177" s="392" t="s">
        <v>657</v>
      </c>
      <c r="J177" s="393" t="s">
        <v>51</v>
      </c>
      <c r="K177" s="393" t="s">
        <v>658</v>
      </c>
      <c r="L177" s="401" t="s">
        <v>659</v>
      </c>
      <c r="M177" s="570"/>
      <c r="N177" s="393"/>
      <c r="O177" s="393"/>
      <c r="P177" s="393" t="s">
        <v>122</v>
      </c>
      <c r="Q177" s="393"/>
      <c r="R177" s="401"/>
      <c r="S177" s="392">
        <v>19</v>
      </c>
      <c r="T177" s="392" t="s">
        <v>512</v>
      </c>
      <c r="V177" s="5" t="str">
        <f t="shared" si="12"/>
        <v>2019</v>
      </c>
    </row>
    <row r="178" spans="1:23" s="5" customFormat="1" ht="24" customHeight="1">
      <c r="A178" s="248" t="s">
        <v>106</v>
      </c>
      <c r="B178" s="1021" t="s">
        <v>710</v>
      </c>
      <c r="C178" s="249" t="s">
        <v>237</v>
      </c>
      <c r="D178" s="403">
        <f t="shared" ref="D178:D182" si="15">E178+F178</f>
        <v>10.78</v>
      </c>
      <c r="E178" s="396"/>
      <c r="F178" s="257">
        <v>10.78</v>
      </c>
      <c r="G178" s="401"/>
      <c r="H178" s="249" t="s">
        <v>29</v>
      </c>
      <c r="I178" s="392" t="s">
        <v>712</v>
      </c>
      <c r="J178" s="393" t="s">
        <v>51</v>
      </c>
      <c r="K178" s="393" t="s">
        <v>711</v>
      </c>
      <c r="L178" s="401"/>
      <c r="M178" s="392"/>
      <c r="N178" s="393"/>
      <c r="O178" s="393"/>
      <c r="P178" s="393"/>
      <c r="Q178" s="393" t="s">
        <v>122</v>
      </c>
      <c r="R178" s="401"/>
      <c r="S178" s="392">
        <v>19</v>
      </c>
      <c r="T178" s="392" t="s">
        <v>512</v>
      </c>
      <c r="V178" s="5" t="str">
        <f t="shared" si="12"/>
        <v>2019</v>
      </c>
    </row>
    <row r="179" spans="1:23" s="5" customFormat="1" ht="24" hidden="1" customHeight="1">
      <c r="A179" s="986" t="s">
        <v>106</v>
      </c>
      <c r="B179" s="987" t="s">
        <v>713</v>
      </c>
      <c r="C179" s="844" t="s">
        <v>130</v>
      </c>
      <c r="D179" s="403">
        <f t="shared" si="15"/>
        <v>7.71</v>
      </c>
      <c r="E179" s="396"/>
      <c r="F179" s="1030">
        <v>7.71</v>
      </c>
      <c r="G179" s="401"/>
      <c r="H179" s="844" t="s">
        <v>31</v>
      </c>
      <c r="I179" s="392" t="s">
        <v>715</v>
      </c>
      <c r="J179" s="393" t="s">
        <v>51</v>
      </c>
      <c r="K179" s="393" t="s">
        <v>714</v>
      </c>
      <c r="L179" s="401" t="s">
        <v>719</v>
      </c>
      <c r="M179" s="392"/>
      <c r="N179" s="393" t="s">
        <v>122</v>
      </c>
      <c r="O179" s="393"/>
      <c r="P179" s="393"/>
      <c r="Q179" s="393"/>
      <c r="R179" s="401"/>
      <c r="S179" s="392">
        <v>19</v>
      </c>
      <c r="T179" s="392" t="s">
        <v>512</v>
      </c>
      <c r="V179" s="5" t="str">
        <f t="shared" si="12"/>
        <v>2019</v>
      </c>
    </row>
    <row r="180" spans="1:23" s="5" customFormat="1" ht="32.25" hidden="1" customHeight="1">
      <c r="A180" s="417" t="s">
        <v>106</v>
      </c>
      <c r="B180" s="590" t="s">
        <v>557</v>
      </c>
      <c r="C180" s="393" t="s">
        <v>130</v>
      </c>
      <c r="D180" s="432">
        <f t="shared" si="15"/>
        <v>9.36</v>
      </c>
      <c r="E180" s="393"/>
      <c r="F180" s="396">
        <v>9.36</v>
      </c>
      <c r="G180" s="393" t="s">
        <v>25</v>
      </c>
      <c r="H180" s="393" t="s">
        <v>31</v>
      </c>
      <c r="I180" s="392" t="s">
        <v>666</v>
      </c>
      <c r="J180" s="477" t="s">
        <v>51</v>
      </c>
      <c r="K180" s="393" t="s">
        <v>631</v>
      </c>
      <c r="L180" s="401" t="s">
        <v>633</v>
      </c>
      <c r="M180" s="392"/>
      <c r="N180" s="393" t="s">
        <v>122</v>
      </c>
      <c r="O180" s="393"/>
      <c r="P180" s="393"/>
      <c r="Q180" s="393"/>
      <c r="R180" s="401" t="s">
        <v>850</v>
      </c>
      <c r="S180" s="392">
        <v>19</v>
      </c>
      <c r="T180" s="392" t="s">
        <v>512</v>
      </c>
      <c r="V180" s="5" t="str">
        <f t="shared" si="12"/>
        <v>2019</v>
      </c>
    </row>
    <row r="181" spans="1:23" s="5" customFormat="1" ht="31.5" hidden="1" customHeight="1">
      <c r="A181" s="417" t="s">
        <v>106</v>
      </c>
      <c r="B181" s="590" t="s">
        <v>556</v>
      </c>
      <c r="C181" s="393" t="s">
        <v>130</v>
      </c>
      <c r="D181" s="432">
        <f t="shared" si="15"/>
        <v>6.2</v>
      </c>
      <c r="E181" s="393"/>
      <c r="F181" s="396">
        <v>6.2</v>
      </c>
      <c r="G181" s="393" t="s">
        <v>25</v>
      </c>
      <c r="H181" s="393" t="s">
        <v>26</v>
      </c>
      <c r="I181" s="392" t="s">
        <v>634</v>
      </c>
      <c r="J181" s="477" t="s">
        <v>51</v>
      </c>
      <c r="K181" s="393" t="s">
        <v>632</v>
      </c>
      <c r="L181" s="401" t="s">
        <v>635</v>
      </c>
      <c r="M181" s="392"/>
      <c r="N181" s="393"/>
      <c r="O181" s="393"/>
      <c r="P181" s="393" t="s">
        <v>122</v>
      </c>
      <c r="Q181" s="393"/>
      <c r="R181" s="401"/>
      <c r="S181" s="392">
        <v>19</v>
      </c>
      <c r="T181" s="392" t="s">
        <v>512</v>
      </c>
      <c r="V181" s="5" t="str">
        <f t="shared" si="12"/>
        <v>2019</v>
      </c>
    </row>
    <row r="182" spans="1:23" s="5" customFormat="1" ht="36.75" hidden="1" customHeight="1">
      <c r="A182" s="417" t="s">
        <v>106</v>
      </c>
      <c r="B182" s="590" t="s">
        <v>504</v>
      </c>
      <c r="C182" s="393"/>
      <c r="D182" s="432">
        <f t="shared" si="15"/>
        <v>30.5</v>
      </c>
      <c r="E182" s="396"/>
      <c r="F182" s="432">
        <v>30.5</v>
      </c>
      <c r="G182" s="401"/>
      <c r="H182" s="389" t="s">
        <v>830</v>
      </c>
      <c r="I182" s="392"/>
      <c r="J182" s="477"/>
      <c r="K182" s="477"/>
      <c r="L182" s="401"/>
      <c r="M182" s="392"/>
      <c r="N182" s="698" t="e">
        <f>#REF!</f>
        <v>#REF!</v>
      </c>
      <c r="O182" s="393"/>
      <c r="P182" s="393"/>
      <c r="Q182" s="393"/>
      <c r="R182" s="401"/>
      <c r="S182" s="392"/>
      <c r="T182" s="392"/>
      <c r="W182" s="5">
        <f>30.25*100/30.5</f>
        <v>99.180327868852459</v>
      </c>
    </row>
    <row r="183" spans="1:23" s="5" customFormat="1" ht="24" hidden="1" customHeight="1">
      <c r="A183" s="404" t="s">
        <v>530</v>
      </c>
      <c r="B183" s="575" t="s">
        <v>417</v>
      </c>
      <c r="C183" s="576"/>
      <c r="D183" s="577"/>
      <c r="E183" s="620"/>
      <c r="F183" s="579"/>
      <c r="G183" s="621"/>
      <c r="H183" s="622"/>
      <c r="I183" s="582"/>
      <c r="J183" s="583"/>
      <c r="K183" s="576"/>
      <c r="L183" s="584"/>
      <c r="M183" s="585"/>
      <c r="N183" s="413"/>
      <c r="O183" s="413"/>
      <c r="P183" s="413"/>
      <c r="Q183" s="413"/>
      <c r="R183" s="411"/>
      <c r="S183" s="570"/>
      <c r="T183" s="570"/>
    </row>
    <row r="184" spans="1:23" s="5" customFormat="1" ht="24" hidden="1" customHeight="1">
      <c r="A184" s="385" t="s">
        <v>112</v>
      </c>
      <c r="B184" s="386" t="s">
        <v>564</v>
      </c>
      <c r="C184" s="538"/>
      <c r="D184" s="562"/>
      <c r="E184" s="388"/>
      <c r="F184" s="564"/>
      <c r="G184" s="623"/>
      <c r="H184" s="624"/>
      <c r="I184" s="567"/>
      <c r="J184" s="568"/>
      <c r="K184" s="538"/>
      <c r="L184" s="391"/>
      <c r="M184" s="570"/>
      <c r="N184" s="393"/>
      <c r="O184" s="393"/>
      <c r="P184" s="393"/>
      <c r="Q184" s="393"/>
      <c r="R184" s="401"/>
      <c r="S184" s="570"/>
      <c r="T184" s="570"/>
    </row>
    <row r="185" spans="1:23" s="5" customFormat="1" ht="24" hidden="1" customHeight="1">
      <c r="A185" s="385" t="s">
        <v>106</v>
      </c>
      <c r="B185" s="490" t="s">
        <v>483</v>
      </c>
      <c r="C185" s="393" t="s">
        <v>251</v>
      </c>
      <c r="D185" s="562"/>
      <c r="E185" s="388"/>
      <c r="F185" s="397">
        <v>4.0999999999999996</v>
      </c>
      <c r="G185" s="625"/>
      <c r="H185" s="519" t="s">
        <v>45</v>
      </c>
      <c r="I185" s="418" t="s">
        <v>851</v>
      </c>
      <c r="J185" s="477"/>
      <c r="K185" s="393" t="s">
        <v>852</v>
      </c>
      <c r="L185" s="401" t="s">
        <v>853</v>
      </c>
      <c r="M185" s="392"/>
      <c r="N185" s="393" t="s">
        <v>122</v>
      </c>
      <c r="O185" s="393"/>
      <c r="P185" s="393"/>
      <c r="Q185" s="393"/>
      <c r="R185" s="401"/>
      <c r="S185" s="392">
        <v>20</v>
      </c>
      <c r="T185" s="5">
        <v>201</v>
      </c>
      <c r="U185" s="5">
        <v>201</v>
      </c>
      <c r="V185" s="5" t="str">
        <f t="shared" si="12"/>
        <v>2020</v>
      </c>
    </row>
    <row r="186" spans="1:23" s="5" customFormat="1" ht="24" hidden="1" customHeight="1">
      <c r="A186" s="385" t="s">
        <v>112</v>
      </c>
      <c r="B186" s="391" t="s">
        <v>500</v>
      </c>
      <c r="C186" s="538"/>
      <c r="D186" s="562"/>
      <c r="E186" s="388"/>
      <c r="F186" s="564"/>
      <c r="G186" s="623"/>
      <c r="H186" s="624"/>
      <c r="I186" s="567"/>
      <c r="J186" s="568"/>
      <c r="K186" s="538"/>
      <c r="L186" s="391"/>
      <c r="M186" s="570"/>
      <c r="N186" s="393"/>
      <c r="O186" s="393"/>
      <c r="P186" s="393"/>
      <c r="Q186" s="393"/>
      <c r="R186" s="401"/>
      <c r="S186" s="570"/>
      <c r="T186" s="570"/>
    </row>
    <row r="187" spans="1:23" s="5" customFormat="1" ht="24" hidden="1" customHeight="1">
      <c r="A187" s="417" t="s">
        <v>106</v>
      </c>
      <c r="B187" s="490" t="s">
        <v>483</v>
      </c>
      <c r="C187" s="393" t="s">
        <v>251</v>
      </c>
      <c r="D187" s="432">
        <f t="shared" ref="D187:D189" si="16">E187+F187</f>
        <v>4.6921099999999996</v>
      </c>
      <c r="E187" s="403"/>
      <c r="F187" s="397">
        <v>4.6921099999999996</v>
      </c>
      <c r="G187" s="625" t="s">
        <v>25</v>
      </c>
      <c r="H187" s="519" t="s">
        <v>45</v>
      </c>
      <c r="I187" s="418" t="s">
        <v>495</v>
      </c>
      <c r="J187" s="477" t="s">
        <v>51</v>
      </c>
      <c r="K187" s="393" t="s">
        <v>484</v>
      </c>
      <c r="L187" s="401" t="s">
        <v>494</v>
      </c>
      <c r="M187" s="392" t="s">
        <v>474</v>
      </c>
      <c r="N187" s="393" t="s">
        <v>122</v>
      </c>
      <c r="O187" s="393"/>
      <c r="P187" s="393"/>
      <c r="Q187" s="393"/>
      <c r="R187" s="401"/>
      <c r="S187" s="392">
        <v>18</v>
      </c>
      <c r="T187" s="392" t="s">
        <v>512</v>
      </c>
      <c r="V187" s="5" t="str">
        <f t="shared" si="12"/>
        <v>2018</v>
      </c>
    </row>
    <row r="188" spans="1:23" s="5" customFormat="1" ht="25.5" hidden="1" customHeight="1">
      <c r="A188" s="404" t="s">
        <v>727</v>
      </c>
      <c r="B188" s="575" t="s">
        <v>731</v>
      </c>
      <c r="C188" s="576"/>
      <c r="D188" s="577"/>
      <c r="E188" s="620"/>
      <c r="F188" s="579"/>
      <c r="G188" s="621"/>
      <c r="H188" s="622"/>
      <c r="I188" s="582"/>
      <c r="J188" s="583"/>
      <c r="K188" s="576"/>
      <c r="L188" s="584"/>
      <c r="M188" s="585"/>
      <c r="N188" s="413"/>
      <c r="O188" s="413"/>
      <c r="P188" s="413"/>
      <c r="Q188" s="413"/>
      <c r="R188" s="411"/>
      <c r="S188" s="392"/>
      <c r="T188" s="392"/>
    </row>
    <row r="189" spans="1:23" s="5" customFormat="1" ht="39" hidden="1" customHeight="1">
      <c r="A189" s="417" t="s">
        <v>106</v>
      </c>
      <c r="B189" s="419" t="s">
        <v>735</v>
      </c>
      <c r="C189" s="393" t="s">
        <v>128</v>
      </c>
      <c r="D189" s="432">
        <f t="shared" si="16"/>
        <v>0.37990000000000002</v>
      </c>
      <c r="E189" s="403"/>
      <c r="F189" s="397">
        <f>3799/10000</f>
        <v>0.37990000000000002</v>
      </c>
      <c r="G189" s="625" t="s">
        <v>128</v>
      </c>
      <c r="H189" s="519" t="s">
        <v>29</v>
      </c>
      <c r="I189" s="418" t="s">
        <v>736</v>
      </c>
      <c r="J189" s="477"/>
      <c r="K189" s="393"/>
      <c r="L189" s="401"/>
      <c r="M189" s="392"/>
      <c r="N189" s="393"/>
      <c r="O189" s="393"/>
      <c r="P189" s="393" t="s">
        <v>122</v>
      </c>
      <c r="Q189" s="393"/>
      <c r="R189" s="401"/>
      <c r="S189" s="392">
        <v>20</v>
      </c>
      <c r="T189" s="392"/>
      <c r="V189" s="5" t="str">
        <f t="shared" si="12"/>
        <v>2020</v>
      </c>
    </row>
    <row r="190" spans="1:23" s="5" customFormat="1" ht="24" hidden="1" customHeight="1">
      <c r="A190" s="626" t="s">
        <v>732</v>
      </c>
      <c r="B190" s="627" t="s">
        <v>650</v>
      </c>
      <c r="C190" s="413"/>
      <c r="D190" s="573"/>
      <c r="E190" s="407"/>
      <c r="F190" s="628"/>
      <c r="G190" s="629"/>
      <c r="H190" s="630"/>
      <c r="I190" s="631"/>
      <c r="J190" s="574"/>
      <c r="K190" s="413"/>
      <c r="L190" s="411"/>
      <c r="M190" s="412"/>
      <c r="N190" s="413"/>
      <c r="O190" s="413"/>
      <c r="P190" s="413"/>
      <c r="Q190" s="413"/>
      <c r="R190" s="411"/>
      <c r="S190" s="392"/>
      <c r="T190" s="392"/>
    </row>
    <row r="191" spans="1:23" s="5" customFormat="1" ht="24" hidden="1" customHeight="1">
      <c r="A191" s="626" t="s">
        <v>733</v>
      </c>
      <c r="B191" s="627" t="s">
        <v>651</v>
      </c>
      <c r="C191" s="413"/>
      <c r="D191" s="573"/>
      <c r="E191" s="407"/>
      <c r="F191" s="628"/>
      <c r="G191" s="629"/>
      <c r="H191" s="630"/>
      <c r="I191" s="631"/>
      <c r="J191" s="574"/>
      <c r="K191" s="413"/>
      <c r="L191" s="411"/>
      <c r="M191" s="412"/>
      <c r="N191" s="413"/>
      <c r="O191" s="413"/>
      <c r="P191" s="413"/>
      <c r="Q191" s="413"/>
      <c r="R191" s="411"/>
      <c r="S191" s="392"/>
      <c r="T191" s="392"/>
    </row>
    <row r="192" spans="1:23" s="5" customFormat="1" ht="24" hidden="1" customHeight="1">
      <c r="A192" s="632" t="s">
        <v>112</v>
      </c>
      <c r="B192" s="633" t="s">
        <v>564</v>
      </c>
      <c r="C192" s="393"/>
      <c r="D192" s="432"/>
      <c r="E192" s="403"/>
      <c r="F192" s="397"/>
      <c r="G192" s="625"/>
      <c r="H192" s="519"/>
      <c r="I192" s="418"/>
      <c r="J192" s="477"/>
      <c r="K192" s="393"/>
      <c r="L192" s="401"/>
      <c r="M192" s="392"/>
      <c r="N192" s="393"/>
      <c r="O192" s="393"/>
      <c r="P192" s="393"/>
      <c r="Q192" s="393"/>
      <c r="R192" s="401"/>
      <c r="S192" s="392"/>
      <c r="T192" s="392"/>
    </row>
    <row r="193" spans="1:22" s="5" customFormat="1" ht="34.5" hidden="1" customHeight="1">
      <c r="A193" s="634" t="s">
        <v>106</v>
      </c>
      <c r="B193" s="635" t="s">
        <v>660</v>
      </c>
      <c r="C193" s="393" t="s">
        <v>89</v>
      </c>
      <c r="D193" s="432">
        <f>E193+F193</f>
        <v>2</v>
      </c>
      <c r="E193" s="403"/>
      <c r="F193" s="397">
        <v>2</v>
      </c>
      <c r="G193" s="625" t="s">
        <v>25</v>
      </c>
      <c r="H193" s="519" t="s">
        <v>27</v>
      </c>
      <c r="I193" s="418" t="s">
        <v>652</v>
      </c>
      <c r="J193" s="477"/>
      <c r="K193" s="393"/>
      <c r="L193" s="401" t="s">
        <v>739</v>
      </c>
      <c r="M193" s="392"/>
      <c r="N193" s="393"/>
      <c r="O193" s="393" t="s">
        <v>122</v>
      </c>
      <c r="P193" s="393"/>
      <c r="Q193" s="393"/>
      <c r="R193" s="401" t="s">
        <v>558</v>
      </c>
      <c r="S193" s="392">
        <v>20</v>
      </c>
      <c r="T193" s="392"/>
      <c r="V193" s="5" t="str">
        <f t="shared" si="12"/>
        <v>2020</v>
      </c>
    </row>
    <row r="194" spans="1:22" s="5" customFormat="1" ht="24" hidden="1" customHeight="1">
      <c r="A194" s="626" t="s">
        <v>734</v>
      </c>
      <c r="B194" s="627" t="s">
        <v>640</v>
      </c>
      <c r="C194" s="413"/>
      <c r="D194" s="573"/>
      <c r="E194" s="407"/>
      <c r="F194" s="628"/>
      <c r="G194" s="629"/>
      <c r="H194" s="630"/>
      <c r="I194" s="631"/>
      <c r="J194" s="574"/>
      <c r="K194" s="413"/>
      <c r="L194" s="411"/>
      <c r="M194" s="412"/>
      <c r="N194" s="413"/>
      <c r="O194" s="413"/>
      <c r="P194" s="413"/>
      <c r="Q194" s="413"/>
      <c r="R194" s="411"/>
      <c r="S194" s="392"/>
      <c r="T194" s="392"/>
    </row>
    <row r="195" spans="1:22" s="5" customFormat="1" ht="24" hidden="1" customHeight="1">
      <c r="A195" s="632" t="s">
        <v>112</v>
      </c>
      <c r="B195" s="633" t="s">
        <v>564</v>
      </c>
      <c r="C195" s="393"/>
      <c r="D195" s="432"/>
      <c r="E195" s="403"/>
      <c r="F195" s="397"/>
      <c r="G195" s="625"/>
      <c r="H195" s="519"/>
      <c r="I195" s="418"/>
      <c r="J195" s="477"/>
      <c r="K195" s="393"/>
      <c r="L195" s="401"/>
      <c r="M195" s="392"/>
      <c r="N195" s="393"/>
      <c r="O195" s="393"/>
      <c r="P195" s="393"/>
      <c r="Q195" s="393"/>
      <c r="R195" s="401"/>
      <c r="S195" s="392"/>
      <c r="T195" s="392"/>
    </row>
    <row r="196" spans="1:22" s="5" customFormat="1" ht="30" hidden="1" customHeight="1">
      <c r="A196" s="634" t="s">
        <v>106</v>
      </c>
      <c r="B196" s="635" t="s">
        <v>661</v>
      </c>
      <c r="C196" s="393" t="s">
        <v>130</v>
      </c>
      <c r="D196" s="432">
        <f>E196+F196</f>
        <v>0.61</v>
      </c>
      <c r="E196" s="403"/>
      <c r="F196" s="397">
        <v>0.61</v>
      </c>
      <c r="G196" s="625" t="s">
        <v>25</v>
      </c>
      <c r="H196" s="519" t="s">
        <v>27</v>
      </c>
      <c r="I196" s="418" t="s">
        <v>653</v>
      </c>
      <c r="J196" s="477"/>
      <c r="K196" s="393"/>
      <c r="L196" s="401" t="s">
        <v>738</v>
      </c>
      <c r="M196" s="392"/>
      <c r="N196" s="393"/>
      <c r="O196" s="393" t="s">
        <v>122</v>
      </c>
      <c r="P196" s="393"/>
      <c r="Q196" s="393"/>
      <c r="R196" s="401" t="s">
        <v>558</v>
      </c>
      <c r="S196" s="392">
        <v>20</v>
      </c>
      <c r="T196" s="392"/>
      <c r="V196" s="5" t="str">
        <f t="shared" si="12"/>
        <v>2020</v>
      </c>
    </row>
    <row r="197" spans="1:22" s="5" customFormat="1" ht="24" hidden="1" customHeight="1">
      <c r="A197" s="385" t="s">
        <v>112</v>
      </c>
      <c r="B197" s="391" t="s">
        <v>500</v>
      </c>
      <c r="C197" s="393"/>
      <c r="D197" s="432"/>
      <c r="E197" s="403"/>
      <c r="F197" s="397"/>
      <c r="G197" s="625"/>
      <c r="H197" s="519"/>
      <c r="I197" s="418"/>
      <c r="J197" s="477"/>
      <c r="K197" s="393"/>
      <c r="L197" s="401"/>
      <c r="M197" s="392"/>
      <c r="N197" s="393"/>
      <c r="O197" s="393"/>
      <c r="P197" s="393"/>
      <c r="Q197" s="393"/>
      <c r="R197" s="401"/>
      <c r="S197" s="392"/>
      <c r="T197" s="392"/>
    </row>
    <row r="198" spans="1:22" s="5" customFormat="1" ht="36.75" hidden="1" customHeight="1">
      <c r="A198" s="417" t="s">
        <v>106</v>
      </c>
      <c r="B198" s="401" t="s">
        <v>475</v>
      </c>
      <c r="C198" s="393" t="s">
        <v>237</v>
      </c>
      <c r="D198" s="432">
        <f t="shared" ref="D198:D203" si="17">E198+F198</f>
        <v>37.71</v>
      </c>
      <c r="E198" s="396"/>
      <c r="F198" s="396">
        <v>37.71</v>
      </c>
      <c r="G198" s="625" t="s">
        <v>25</v>
      </c>
      <c r="H198" s="416" t="s">
        <v>29</v>
      </c>
      <c r="I198" s="392"/>
      <c r="J198" s="477" t="s">
        <v>51</v>
      </c>
      <c r="K198" s="393" t="s">
        <v>481</v>
      </c>
      <c r="L198" s="392" t="s">
        <v>505</v>
      </c>
      <c r="M198" s="392" t="s">
        <v>474</v>
      </c>
      <c r="N198" s="393"/>
      <c r="O198" s="393" t="s">
        <v>122</v>
      </c>
      <c r="P198" s="393"/>
      <c r="Q198" s="393"/>
      <c r="R198" s="401" t="s">
        <v>558</v>
      </c>
      <c r="S198" s="392">
        <v>18</v>
      </c>
      <c r="T198" s="392" t="s">
        <v>512</v>
      </c>
      <c r="U198" s="5" t="s">
        <v>470</v>
      </c>
      <c r="V198" s="5" t="str">
        <f t="shared" si="12"/>
        <v>2018</v>
      </c>
    </row>
    <row r="199" spans="1:22" s="5" customFormat="1" ht="31.5" hidden="1">
      <c r="A199" s="417" t="s">
        <v>106</v>
      </c>
      <c r="B199" s="401" t="s">
        <v>476</v>
      </c>
      <c r="C199" s="393" t="s">
        <v>237</v>
      </c>
      <c r="D199" s="432">
        <f t="shared" si="17"/>
        <v>31.28</v>
      </c>
      <c r="E199" s="396"/>
      <c r="F199" s="396">
        <v>31.28</v>
      </c>
      <c r="G199" s="625" t="s">
        <v>25</v>
      </c>
      <c r="H199" s="416" t="s">
        <v>29</v>
      </c>
      <c r="I199" s="392"/>
      <c r="J199" s="477" t="s">
        <v>51</v>
      </c>
      <c r="K199" s="393" t="s">
        <v>481</v>
      </c>
      <c r="L199" s="392" t="s">
        <v>505</v>
      </c>
      <c r="M199" s="392" t="s">
        <v>474</v>
      </c>
      <c r="N199" s="393"/>
      <c r="O199" s="393" t="s">
        <v>122</v>
      </c>
      <c r="P199" s="393"/>
      <c r="Q199" s="393"/>
      <c r="R199" s="401" t="s">
        <v>558</v>
      </c>
      <c r="S199" s="392">
        <v>18</v>
      </c>
      <c r="T199" s="392" t="s">
        <v>512</v>
      </c>
      <c r="V199" s="5" t="str">
        <f t="shared" si="12"/>
        <v>2018</v>
      </c>
    </row>
    <row r="200" spans="1:22" s="5" customFormat="1" ht="31.5" hidden="1">
      <c r="A200" s="417" t="s">
        <v>106</v>
      </c>
      <c r="B200" s="401" t="s">
        <v>477</v>
      </c>
      <c r="C200" s="393" t="s">
        <v>237</v>
      </c>
      <c r="D200" s="432">
        <f t="shared" si="17"/>
        <v>0.2</v>
      </c>
      <c r="E200" s="396"/>
      <c r="F200" s="396">
        <v>0.2</v>
      </c>
      <c r="G200" s="625" t="s">
        <v>25</v>
      </c>
      <c r="H200" s="416" t="s">
        <v>29</v>
      </c>
      <c r="I200" s="392"/>
      <c r="J200" s="477" t="s">
        <v>51</v>
      </c>
      <c r="K200" s="393" t="s">
        <v>481</v>
      </c>
      <c r="L200" s="392" t="s">
        <v>505</v>
      </c>
      <c r="M200" s="392" t="s">
        <v>474</v>
      </c>
      <c r="N200" s="393"/>
      <c r="O200" s="393" t="s">
        <v>122</v>
      </c>
      <c r="P200" s="393"/>
      <c r="Q200" s="393"/>
      <c r="R200" s="401" t="s">
        <v>558</v>
      </c>
      <c r="S200" s="392">
        <v>18</v>
      </c>
      <c r="T200" s="392" t="s">
        <v>512</v>
      </c>
      <c r="V200" s="5" t="str">
        <f t="shared" si="12"/>
        <v>2018</v>
      </c>
    </row>
    <row r="201" spans="1:22" s="5" customFormat="1" ht="31.5" hidden="1">
      <c r="A201" s="417" t="s">
        <v>106</v>
      </c>
      <c r="B201" s="401" t="s">
        <v>478</v>
      </c>
      <c r="C201" s="393" t="s">
        <v>237</v>
      </c>
      <c r="D201" s="432">
        <f t="shared" si="17"/>
        <v>45.24</v>
      </c>
      <c r="E201" s="396"/>
      <c r="F201" s="396">
        <v>45.24</v>
      </c>
      <c r="G201" s="625" t="s">
        <v>25</v>
      </c>
      <c r="H201" s="416" t="s">
        <v>29</v>
      </c>
      <c r="I201" s="392"/>
      <c r="J201" s="477" t="s">
        <v>51</v>
      </c>
      <c r="K201" s="393" t="s">
        <v>481</v>
      </c>
      <c r="L201" s="392" t="s">
        <v>505</v>
      </c>
      <c r="M201" s="392" t="s">
        <v>474</v>
      </c>
      <c r="N201" s="393"/>
      <c r="O201" s="393" t="s">
        <v>122</v>
      </c>
      <c r="P201" s="393"/>
      <c r="Q201" s="393"/>
      <c r="R201" s="401" t="s">
        <v>558</v>
      </c>
      <c r="S201" s="392">
        <v>18</v>
      </c>
      <c r="T201" s="392" t="s">
        <v>512</v>
      </c>
      <c r="V201" s="5" t="str">
        <f t="shared" si="12"/>
        <v>2018</v>
      </c>
    </row>
    <row r="202" spans="1:22" s="5" customFormat="1" ht="31.5" hidden="1">
      <c r="A202" s="417" t="s">
        <v>106</v>
      </c>
      <c r="B202" s="401" t="s">
        <v>479</v>
      </c>
      <c r="C202" s="393" t="s">
        <v>237</v>
      </c>
      <c r="D202" s="432">
        <f t="shared" si="17"/>
        <v>9.7899999999999991</v>
      </c>
      <c r="E202" s="396"/>
      <c r="F202" s="396">
        <v>9.7899999999999991</v>
      </c>
      <c r="G202" s="625" t="s">
        <v>25</v>
      </c>
      <c r="H202" s="416" t="s">
        <v>29</v>
      </c>
      <c r="I202" s="392"/>
      <c r="J202" s="477" t="s">
        <v>51</v>
      </c>
      <c r="K202" s="393" t="s">
        <v>481</v>
      </c>
      <c r="L202" s="392" t="s">
        <v>505</v>
      </c>
      <c r="M202" s="392" t="s">
        <v>474</v>
      </c>
      <c r="N202" s="393"/>
      <c r="O202" s="393" t="s">
        <v>122</v>
      </c>
      <c r="P202" s="393"/>
      <c r="Q202" s="393"/>
      <c r="R202" s="401" t="s">
        <v>558</v>
      </c>
      <c r="S202" s="392">
        <v>18</v>
      </c>
      <c r="T202" s="392" t="s">
        <v>512</v>
      </c>
      <c r="V202" s="5" t="str">
        <f t="shared" ref="V202:V203" si="18">CONCATENATE("20",S202)</f>
        <v>2018</v>
      </c>
    </row>
    <row r="203" spans="1:22" s="5" customFormat="1" ht="31.5" hidden="1">
      <c r="A203" s="248" t="s">
        <v>106</v>
      </c>
      <c r="B203" s="254" t="s">
        <v>480</v>
      </c>
      <c r="C203" s="249" t="s">
        <v>130</v>
      </c>
      <c r="D203" s="256">
        <f t="shared" si="17"/>
        <v>19.05</v>
      </c>
      <c r="E203" s="257"/>
      <c r="F203" s="257">
        <v>19.05</v>
      </c>
      <c r="G203" s="636" t="s">
        <v>25</v>
      </c>
      <c r="H203" s="637" t="s">
        <v>26</v>
      </c>
      <c r="I203" s="255"/>
      <c r="J203" s="258" t="s">
        <v>51</v>
      </c>
      <c r="K203" s="249" t="s">
        <v>481</v>
      </c>
      <c r="L203" s="255" t="s">
        <v>505</v>
      </c>
      <c r="M203" s="255" t="s">
        <v>474</v>
      </c>
      <c r="N203" s="249"/>
      <c r="O203" s="249" t="s">
        <v>122</v>
      </c>
      <c r="P203" s="249"/>
      <c r="Q203" s="249"/>
      <c r="R203" s="254" t="s">
        <v>558</v>
      </c>
      <c r="S203" s="255">
        <v>18</v>
      </c>
      <c r="T203" s="255" t="s">
        <v>512</v>
      </c>
      <c r="V203" s="5" t="str">
        <f t="shared" si="18"/>
        <v>2018</v>
      </c>
    </row>
    <row r="204" spans="1:22" ht="24" customHeight="1"/>
  </sheetData>
  <autoFilter ref="A4:V203">
    <filterColumn colId="16">
      <filters>
        <filter val="x"/>
      </filters>
    </filterColumn>
  </autoFilter>
  <mergeCells count="16">
    <mergeCell ref="N3:Q3"/>
    <mergeCell ref="R3:R4"/>
    <mergeCell ref="A1:B1"/>
    <mergeCell ref="A3:A4"/>
    <mergeCell ref="B3:B4"/>
    <mergeCell ref="C3:C4"/>
    <mergeCell ref="D3:D4"/>
    <mergeCell ref="E3:E4"/>
    <mergeCell ref="F3:G4"/>
    <mergeCell ref="H3:H4"/>
    <mergeCell ref="I3:I4"/>
    <mergeCell ref="A2:H2"/>
    <mergeCell ref="J3:J4"/>
    <mergeCell ref="K3:K4"/>
    <mergeCell ref="L3:L4"/>
    <mergeCell ref="M3:M4"/>
  </mergeCells>
  <printOptions horizontalCentered="1"/>
  <pageMargins left="0.31496062992125984" right="0.31496062992125984" top="0.35433070866141736" bottom="0.31496062992125984" header="0.27559055118110237" footer="0.27559055118110237"/>
  <pageSetup paperSize="9" fitToHeight="0" orientation="portrait" copies="2" r:id="rId1"/>
  <headerFooter>
    <oddFooter xml:space="preserve">&amp;R&amp;P+13 </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0" zoomScale="85" zoomScaleNormal="85" workbookViewId="0">
      <selection activeCell="E9" sqref="E9"/>
    </sheetView>
  </sheetViews>
  <sheetFormatPr defaultRowHeight="15.75"/>
  <cols>
    <col min="1" max="1" width="2" customWidth="1"/>
    <col min="2" max="2" width="15.25" customWidth="1"/>
    <col min="3" max="3" width="17.25" customWidth="1"/>
    <col min="6" max="6" width="47.5" customWidth="1"/>
    <col min="258" max="258" width="15.25" customWidth="1"/>
    <col min="259" max="259" width="17.25" customWidth="1"/>
    <col min="262" max="262" width="47.5" customWidth="1"/>
    <col min="514" max="514" width="15.25" customWidth="1"/>
    <col min="515" max="515" width="17.25" customWidth="1"/>
    <col min="518" max="518" width="47.5" customWidth="1"/>
    <col min="770" max="770" width="15.25" customWidth="1"/>
    <col min="771" max="771" width="17.25" customWidth="1"/>
    <col min="774" max="774" width="47.5" customWidth="1"/>
    <col min="1026" max="1026" width="15.25" customWidth="1"/>
    <col min="1027" max="1027" width="17.25" customWidth="1"/>
    <col min="1030" max="1030" width="47.5" customWidth="1"/>
    <col min="1282" max="1282" width="15.25" customWidth="1"/>
    <col min="1283" max="1283" width="17.25" customWidth="1"/>
    <col min="1286" max="1286" width="47.5" customWidth="1"/>
    <col min="1538" max="1538" width="15.25" customWidth="1"/>
    <col min="1539" max="1539" width="17.25" customWidth="1"/>
    <col min="1542" max="1542" width="47.5" customWidth="1"/>
    <col min="1794" max="1794" width="15.25" customWidth="1"/>
    <col min="1795" max="1795" width="17.25" customWidth="1"/>
    <col min="1798" max="1798" width="47.5" customWidth="1"/>
    <col min="2050" max="2050" width="15.25" customWidth="1"/>
    <col min="2051" max="2051" width="17.25" customWidth="1"/>
    <col min="2054" max="2054" width="47.5" customWidth="1"/>
    <col min="2306" max="2306" width="15.25" customWidth="1"/>
    <col min="2307" max="2307" width="17.25" customWidth="1"/>
    <col min="2310" max="2310" width="47.5" customWidth="1"/>
    <col min="2562" max="2562" width="15.25" customWidth="1"/>
    <col min="2563" max="2563" width="17.25" customWidth="1"/>
    <col min="2566" max="2566" width="47.5" customWidth="1"/>
    <col min="2818" max="2818" width="15.25" customWidth="1"/>
    <col min="2819" max="2819" width="17.25" customWidth="1"/>
    <col min="2822" max="2822" width="47.5" customWidth="1"/>
    <col min="3074" max="3074" width="15.25" customWidth="1"/>
    <col min="3075" max="3075" width="17.25" customWidth="1"/>
    <col min="3078" max="3078" width="47.5" customWidth="1"/>
    <col min="3330" max="3330" width="15.25" customWidth="1"/>
    <col min="3331" max="3331" width="17.25" customWidth="1"/>
    <col min="3334" max="3334" width="47.5" customWidth="1"/>
    <col min="3586" max="3586" width="15.25" customWidth="1"/>
    <col min="3587" max="3587" width="17.25" customWidth="1"/>
    <col min="3590" max="3590" width="47.5" customWidth="1"/>
    <col min="3842" max="3842" width="15.25" customWidth="1"/>
    <col min="3843" max="3843" width="17.25" customWidth="1"/>
    <col min="3846" max="3846" width="47.5" customWidth="1"/>
    <col min="4098" max="4098" width="15.25" customWidth="1"/>
    <col min="4099" max="4099" width="17.25" customWidth="1"/>
    <col min="4102" max="4102" width="47.5" customWidth="1"/>
    <col min="4354" max="4354" width="15.25" customWidth="1"/>
    <col min="4355" max="4355" width="17.25" customWidth="1"/>
    <col min="4358" max="4358" width="47.5" customWidth="1"/>
    <col min="4610" max="4610" width="15.25" customWidth="1"/>
    <col min="4611" max="4611" width="17.25" customWidth="1"/>
    <col min="4614" max="4614" width="47.5" customWidth="1"/>
    <col min="4866" max="4866" width="15.25" customWidth="1"/>
    <col min="4867" max="4867" width="17.25" customWidth="1"/>
    <col min="4870" max="4870" width="47.5" customWidth="1"/>
    <col min="5122" max="5122" width="15.25" customWidth="1"/>
    <col min="5123" max="5123" width="17.25" customWidth="1"/>
    <col min="5126" max="5126" width="47.5" customWidth="1"/>
    <col min="5378" max="5378" width="15.25" customWidth="1"/>
    <col min="5379" max="5379" width="17.25" customWidth="1"/>
    <col min="5382" max="5382" width="47.5" customWidth="1"/>
    <col min="5634" max="5634" width="15.25" customWidth="1"/>
    <col min="5635" max="5635" width="17.25" customWidth="1"/>
    <col min="5638" max="5638" width="47.5" customWidth="1"/>
    <col min="5890" max="5890" width="15.25" customWidth="1"/>
    <col min="5891" max="5891" width="17.25" customWidth="1"/>
    <col min="5894" max="5894" width="47.5" customWidth="1"/>
    <col min="6146" max="6146" width="15.25" customWidth="1"/>
    <col min="6147" max="6147" width="17.25" customWidth="1"/>
    <col min="6150" max="6150" width="47.5" customWidth="1"/>
    <col min="6402" max="6402" width="15.25" customWidth="1"/>
    <col min="6403" max="6403" width="17.25" customWidth="1"/>
    <col min="6406" max="6406" width="47.5" customWidth="1"/>
    <col min="6658" max="6658" width="15.25" customWidth="1"/>
    <col min="6659" max="6659" width="17.25" customWidth="1"/>
    <col min="6662" max="6662" width="47.5" customWidth="1"/>
    <col min="6914" max="6914" width="15.25" customWidth="1"/>
    <col min="6915" max="6915" width="17.25" customWidth="1"/>
    <col min="6918" max="6918" width="47.5" customWidth="1"/>
    <col min="7170" max="7170" width="15.25" customWidth="1"/>
    <col min="7171" max="7171" width="17.25" customWidth="1"/>
    <col min="7174" max="7174" width="47.5" customWidth="1"/>
    <col min="7426" max="7426" width="15.25" customWidth="1"/>
    <col min="7427" max="7427" width="17.25" customWidth="1"/>
    <col min="7430" max="7430" width="47.5" customWidth="1"/>
    <col min="7682" max="7682" width="15.25" customWidth="1"/>
    <col min="7683" max="7683" width="17.25" customWidth="1"/>
    <col min="7686" max="7686" width="47.5" customWidth="1"/>
    <col min="7938" max="7938" width="15.25" customWidth="1"/>
    <col min="7939" max="7939" width="17.25" customWidth="1"/>
    <col min="7942" max="7942" width="47.5" customWidth="1"/>
    <col min="8194" max="8194" width="15.25" customWidth="1"/>
    <col min="8195" max="8195" width="17.25" customWidth="1"/>
    <col min="8198" max="8198" width="47.5" customWidth="1"/>
    <col min="8450" max="8450" width="15.25" customWidth="1"/>
    <col min="8451" max="8451" width="17.25" customWidth="1"/>
    <col min="8454" max="8454" width="47.5" customWidth="1"/>
    <col min="8706" max="8706" width="15.25" customWidth="1"/>
    <col min="8707" max="8707" width="17.25" customWidth="1"/>
    <col min="8710" max="8710" width="47.5" customWidth="1"/>
    <col min="8962" max="8962" width="15.25" customWidth="1"/>
    <col min="8963" max="8963" width="17.25" customWidth="1"/>
    <col min="8966" max="8966" width="47.5" customWidth="1"/>
    <col min="9218" max="9218" width="15.25" customWidth="1"/>
    <col min="9219" max="9219" width="17.25" customWidth="1"/>
    <col min="9222" max="9222" width="47.5" customWidth="1"/>
    <col min="9474" max="9474" width="15.25" customWidth="1"/>
    <col min="9475" max="9475" width="17.25" customWidth="1"/>
    <col min="9478" max="9478" width="47.5" customWidth="1"/>
    <col min="9730" max="9730" width="15.25" customWidth="1"/>
    <col min="9731" max="9731" width="17.25" customWidth="1"/>
    <col min="9734" max="9734" width="47.5" customWidth="1"/>
    <col min="9986" max="9986" width="15.25" customWidth="1"/>
    <col min="9987" max="9987" width="17.25" customWidth="1"/>
    <col min="9990" max="9990" width="47.5" customWidth="1"/>
    <col min="10242" max="10242" width="15.25" customWidth="1"/>
    <col min="10243" max="10243" width="17.25" customWidth="1"/>
    <col min="10246" max="10246" width="47.5" customWidth="1"/>
    <col min="10498" max="10498" width="15.25" customWidth="1"/>
    <col min="10499" max="10499" width="17.25" customWidth="1"/>
    <col min="10502" max="10502" width="47.5" customWidth="1"/>
    <col min="10754" max="10754" width="15.25" customWidth="1"/>
    <col min="10755" max="10755" width="17.25" customWidth="1"/>
    <col min="10758" max="10758" width="47.5" customWidth="1"/>
    <col min="11010" max="11010" width="15.25" customWidth="1"/>
    <col min="11011" max="11011" width="17.25" customWidth="1"/>
    <col min="11014" max="11014" width="47.5" customWidth="1"/>
    <col min="11266" max="11266" width="15.25" customWidth="1"/>
    <col min="11267" max="11267" width="17.25" customWidth="1"/>
    <col min="11270" max="11270" width="47.5" customWidth="1"/>
    <col min="11522" max="11522" width="15.25" customWidth="1"/>
    <col min="11523" max="11523" width="17.25" customWidth="1"/>
    <col min="11526" max="11526" width="47.5" customWidth="1"/>
    <col min="11778" max="11778" width="15.25" customWidth="1"/>
    <col min="11779" max="11779" width="17.25" customWidth="1"/>
    <col min="11782" max="11782" width="47.5" customWidth="1"/>
    <col min="12034" max="12034" width="15.25" customWidth="1"/>
    <col min="12035" max="12035" width="17.25" customWidth="1"/>
    <col min="12038" max="12038" width="47.5" customWidth="1"/>
    <col min="12290" max="12290" width="15.25" customWidth="1"/>
    <col min="12291" max="12291" width="17.25" customWidth="1"/>
    <col min="12294" max="12294" width="47.5" customWidth="1"/>
    <col min="12546" max="12546" width="15.25" customWidth="1"/>
    <col min="12547" max="12547" width="17.25" customWidth="1"/>
    <col min="12550" max="12550" width="47.5" customWidth="1"/>
    <col min="12802" max="12802" width="15.25" customWidth="1"/>
    <col min="12803" max="12803" width="17.25" customWidth="1"/>
    <col min="12806" max="12806" width="47.5" customWidth="1"/>
    <col min="13058" max="13058" width="15.25" customWidth="1"/>
    <col min="13059" max="13059" width="17.25" customWidth="1"/>
    <col min="13062" max="13062" width="47.5" customWidth="1"/>
    <col min="13314" max="13314" width="15.25" customWidth="1"/>
    <col min="13315" max="13315" width="17.25" customWidth="1"/>
    <col min="13318" max="13318" width="47.5" customWidth="1"/>
    <col min="13570" max="13570" width="15.25" customWidth="1"/>
    <col min="13571" max="13571" width="17.25" customWidth="1"/>
    <col min="13574" max="13574" width="47.5" customWidth="1"/>
    <col min="13826" max="13826" width="15.25" customWidth="1"/>
    <col min="13827" max="13827" width="17.25" customWidth="1"/>
    <col min="13830" max="13830" width="47.5" customWidth="1"/>
    <col min="14082" max="14082" width="15.25" customWidth="1"/>
    <col min="14083" max="14083" width="17.25" customWidth="1"/>
    <col min="14086" max="14086" width="47.5" customWidth="1"/>
    <col min="14338" max="14338" width="15.25" customWidth="1"/>
    <col min="14339" max="14339" width="17.25" customWidth="1"/>
    <col min="14342" max="14342" width="47.5" customWidth="1"/>
    <col min="14594" max="14594" width="15.25" customWidth="1"/>
    <col min="14595" max="14595" width="17.25" customWidth="1"/>
    <col min="14598" max="14598" width="47.5" customWidth="1"/>
    <col min="14850" max="14850" width="15.25" customWidth="1"/>
    <col min="14851" max="14851" width="17.25" customWidth="1"/>
    <col min="14854" max="14854" width="47.5" customWidth="1"/>
    <col min="15106" max="15106" width="15.25" customWidth="1"/>
    <col min="15107" max="15107" width="17.25" customWidth="1"/>
    <col min="15110" max="15110" width="47.5" customWidth="1"/>
    <col min="15362" max="15362" width="15.25" customWidth="1"/>
    <col min="15363" max="15363" width="17.25" customWidth="1"/>
    <col min="15366" max="15366" width="47.5" customWidth="1"/>
    <col min="15618" max="15618" width="15.25" customWidth="1"/>
    <col min="15619" max="15619" width="17.25" customWidth="1"/>
    <col min="15622" max="15622" width="47.5" customWidth="1"/>
    <col min="15874" max="15874" width="15.25" customWidth="1"/>
    <col min="15875" max="15875" width="17.25" customWidth="1"/>
    <col min="15878" max="15878" width="47.5" customWidth="1"/>
    <col min="16130" max="16130" width="15.25" customWidth="1"/>
    <col min="16131" max="16131" width="17.25" customWidth="1"/>
    <col min="16134" max="16134" width="47.5" customWidth="1"/>
  </cols>
  <sheetData>
    <row r="1" spans="1:6" ht="42" customHeight="1" thickTop="1">
      <c r="A1" s="1041"/>
      <c r="B1" s="1042"/>
      <c r="C1" s="1042"/>
      <c r="D1" s="1042"/>
      <c r="E1" s="1042"/>
      <c r="F1" s="1043"/>
    </row>
    <row r="2" spans="1:6" ht="16.5">
      <c r="A2" s="1044"/>
      <c r="B2" s="1045"/>
      <c r="C2" s="1045"/>
      <c r="D2" s="1045"/>
      <c r="E2" s="1045"/>
      <c r="F2" s="1046"/>
    </row>
    <row r="3" spans="1:6">
      <c r="A3" s="12"/>
      <c r="B3" s="13"/>
      <c r="C3" s="13"/>
      <c r="D3" s="13"/>
      <c r="E3" s="13"/>
      <c r="F3" s="14"/>
    </row>
    <row r="4" spans="1:6">
      <c r="A4" s="12"/>
      <c r="B4" s="13"/>
      <c r="C4" s="13"/>
      <c r="D4" s="13"/>
      <c r="E4" s="13"/>
      <c r="F4" s="14"/>
    </row>
    <row r="5" spans="1:6">
      <c r="A5" s="12"/>
      <c r="B5" s="13"/>
      <c r="C5" s="13"/>
      <c r="D5" s="13"/>
      <c r="E5" s="13"/>
      <c r="F5" s="14"/>
    </row>
    <row r="6" spans="1:6">
      <c r="A6" s="12"/>
      <c r="B6" s="13"/>
      <c r="C6" s="13"/>
      <c r="D6" s="13"/>
      <c r="E6" s="13"/>
      <c r="F6" s="14"/>
    </row>
    <row r="7" spans="1:6">
      <c r="A7" s="12"/>
      <c r="B7" s="13"/>
      <c r="C7" s="13"/>
      <c r="D7" s="13"/>
      <c r="E7" s="13"/>
      <c r="F7" s="14"/>
    </row>
    <row r="8" spans="1:6">
      <c r="A8" s="12"/>
      <c r="B8" s="13"/>
      <c r="C8" s="13"/>
      <c r="D8" s="13"/>
      <c r="E8" s="13"/>
      <c r="F8" s="14"/>
    </row>
    <row r="9" spans="1:6">
      <c r="A9" s="12"/>
      <c r="B9" s="13"/>
      <c r="C9" s="13"/>
      <c r="D9" s="13"/>
      <c r="E9" s="13"/>
      <c r="F9" s="14"/>
    </row>
    <row r="10" spans="1:6">
      <c r="A10" s="12"/>
      <c r="B10" s="13"/>
      <c r="C10" s="13"/>
      <c r="D10" s="13"/>
      <c r="E10" s="13"/>
      <c r="F10" s="14"/>
    </row>
    <row r="11" spans="1:6">
      <c r="A11" s="12"/>
      <c r="B11" s="13"/>
      <c r="C11" s="13"/>
      <c r="D11" s="13"/>
      <c r="E11" s="13"/>
      <c r="F11" s="14"/>
    </row>
    <row r="12" spans="1:6">
      <c r="A12" s="12"/>
      <c r="B12" s="13"/>
      <c r="C12" s="13"/>
      <c r="D12" s="13"/>
      <c r="E12" s="13"/>
      <c r="F12" s="14"/>
    </row>
    <row r="13" spans="1:6" ht="24.95" customHeight="1">
      <c r="A13" s="1050"/>
      <c r="B13" s="1051"/>
      <c r="C13" s="1051"/>
      <c r="D13" s="1051"/>
      <c r="E13" s="1051"/>
      <c r="F13" s="1052"/>
    </row>
    <row r="14" spans="1:6" ht="24.95" customHeight="1">
      <c r="A14" s="1050"/>
      <c r="B14" s="1051"/>
      <c r="C14" s="1051"/>
      <c r="D14" s="1051"/>
      <c r="E14" s="1051"/>
      <c r="F14" s="1052"/>
    </row>
    <row r="15" spans="1:6" ht="90.75" customHeight="1">
      <c r="A15" s="1122" t="s">
        <v>526</v>
      </c>
      <c r="B15" s="1123"/>
      <c r="C15" s="1123"/>
      <c r="D15" s="1123"/>
      <c r="E15" s="1123"/>
      <c r="F15" s="1124"/>
    </row>
    <row r="16" spans="1:6" ht="32.1" customHeight="1">
      <c r="A16" s="12"/>
      <c r="B16" s="250" t="s">
        <v>1085</v>
      </c>
      <c r="C16" s="13"/>
      <c r="D16" s="13"/>
      <c r="E16" s="13"/>
      <c r="F16" s="14"/>
    </row>
    <row r="17" spans="1:6" ht="32.1" customHeight="1">
      <c r="A17" s="12"/>
      <c r="B17" s="250" t="s">
        <v>1086</v>
      </c>
      <c r="C17" s="13"/>
      <c r="D17" s="13"/>
      <c r="E17" s="13"/>
      <c r="F17" s="14"/>
    </row>
    <row r="18" spans="1:6" ht="32.1" customHeight="1">
      <c r="A18" s="23"/>
      <c r="B18" s="251"/>
      <c r="C18" s="25"/>
      <c r="D18" s="25"/>
      <c r="E18" s="25"/>
      <c r="F18" s="26"/>
    </row>
    <row r="19" spans="1:6" ht="32.1" customHeight="1">
      <c r="A19" s="23"/>
      <c r="B19" s="251"/>
      <c r="C19" s="24"/>
      <c r="D19" s="24"/>
      <c r="E19" s="24"/>
      <c r="F19" s="27"/>
    </row>
    <row r="20" spans="1:6" ht="93" customHeight="1">
      <c r="A20" s="23"/>
      <c r="B20" s="24"/>
      <c r="C20" s="24"/>
      <c r="D20" s="24"/>
      <c r="E20" s="24"/>
      <c r="F20" s="27"/>
    </row>
    <row r="21" spans="1:6" ht="32.1" customHeight="1">
      <c r="A21" s="23"/>
      <c r="B21" s="24"/>
      <c r="C21" s="24"/>
      <c r="D21" s="24"/>
      <c r="E21" s="24"/>
      <c r="F21" s="27"/>
    </row>
    <row r="22" spans="1:6">
      <c r="A22" s="23"/>
      <c r="B22" s="24"/>
      <c r="C22" s="24"/>
      <c r="D22" s="24"/>
      <c r="E22" s="24"/>
      <c r="F22" s="27"/>
    </row>
    <row r="23" spans="1:6">
      <c r="A23" s="23"/>
      <c r="B23" s="24"/>
      <c r="C23" s="24"/>
      <c r="D23" s="24"/>
      <c r="E23" s="24"/>
      <c r="F23" s="27"/>
    </row>
    <row r="24" spans="1:6">
      <c r="A24" s="23"/>
      <c r="B24" s="24"/>
      <c r="C24" s="24"/>
      <c r="D24" s="24"/>
      <c r="E24" s="24"/>
      <c r="F24" s="27"/>
    </row>
    <row r="25" spans="1:6">
      <c r="A25" s="23"/>
      <c r="B25" s="24"/>
      <c r="C25" s="24"/>
      <c r="D25" s="24"/>
      <c r="E25" s="24"/>
      <c r="F25" s="27"/>
    </row>
    <row r="26" spans="1:6">
      <c r="A26" s="23"/>
      <c r="B26" s="24"/>
      <c r="C26" s="24"/>
      <c r="D26" s="24"/>
      <c r="E26" s="24"/>
      <c r="F26" s="27"/>
    </row>
    <row r="27" spans="1:6">
      <c r="A27" s="23"/>
      <c r="B27" s="24"/>
      <c r="C27" s="24"/>
      <c r="D27" s="24"/>
      <c r="E27" s="24"/>
      <c r="F27" s="27"/>
    </row>
    <row r="28" spans="1:6">
      <c r="A28" s="23"/>
      <c r="B28" s="24"/>
      <c r="C28" s="24"/>
      <c r="D28" s="24"/>
      <c r="E28" s="24"/>
      <c r="F28" s="27"/>
    </row>
    <row r="29" spans="1:6">
      <c r="A29" s="23"/>
      <c r="B29" s="24"/>
      <c r="C29" s="24"/>
      <c r="D29" s="24"/>
      <c r="E29" s="24"/>
      <c r="F29" s="27"/>
    </row>
    <row r="30" spans="1:6">
      <c r="A30" s="23"/>
      <c r="B30" s="24"/>
      <c r="C30" s="24"/>
      <c r="D30" s="24"/>
      <c r="E30" s="24"/>
      <c r="F30" s="27"/>
    </row>
    <row r="31" spans="1:6">
      <c r="A31" s="23"/>
      <c r="B31" s="24"/>
      <c r="C31" s="24"/>
      <c r="D31" s="24"/>
      <c r="E31" s="24"/>
      <c r="F31" s="27"/>
    </row>
    <row r="32" spans="1:6">
      <c r="A32" s="23"/>
      <c r="B32" s="24"/>
      <c r="C32" s="24"/>
      <c r="D32" s="24"/>
      <c r="E32" s="24"/>
      <c r="F32" s="27"/>
    </row>
    <row r="33" spans="1:6">
      <c r="A33" s="23"/>
      <c r="B33" s="24"/>
      <c r="C33" s="24"/>
      <c r="D33" s="24"/>
      <c r="E33" s="24"/>
      <c r="F33" s="27"/>
    </row>
    <row r="34" spans="1:6">
      <c r="A34" s="23"/>
      <c r="B34" s="24"/>
      <c r="C34" s="24"/>
      <c r="D34" s="24"/>
      <c r="E34" s="24"/>
      <c r="F34" s="27"/>
    </row>
    <row r="35" spans="1:6">
      <c r="A35" s="23"/>
      <c r="B35" s="24"/>
      <c r="C35" s="24"/>
      <c r="D35" s="24"/>
      <c r="E35" s="24"/>
      <c r="F35" s="27"/>
    </row>
    <row r="36" spans="1:6">
      <c r="A36" s="23"/>
      <c r="B36" s="24"/>
      <c r="C36" s="24"/>
      <c r="D36" s="24"/>
      <c r="E36" s="24"/>
      <c r="F36" s="27"/>
    </row>
    <row r="37" spans="1:6">
      <c r="A37" s="23"/>
      <c r="B37" s="24"/>
      <c r="C37" s="24"/>
      <c r="D37" s="24"/>
      <c r="E37" s="24"/>
      <c r="F37" s="27"/>
    </row>
    <row r="38" spans="1:6">
      <c r="A38" s="23"/>
      <c r="B38" s="24"/>
      <c r="C38" s="24"/>
      <c r="D38" s="24"/>
      <c r="E38" s="24"/>
      <c r="F38" s="27"/>
    </row>
    <row r="39" spans="1:6">
      <c r="A39" s="23"/>
      <c r="B39" s="24"/>
      <c r="C39" s="24"/>
      <c r="D39" s="24"/>
      <c r="E39" s="24"/>
      <c r="F39" s="27"/>
    </row>
    <row r="40" spans="1:6">
      <c r="A40" s="23"/>
      <c r="B40" s="24"/>
      <c r="C40" s="24"/>
      <c r="D40" s="24"/>
      <c r="E40" s="24"/>
      <c r="F40" s="27"/>
    </row>
    <row r="41" spans="1:6">
      <c r="A41" s="23"/>
      <c r="B41" s="24"/>
      <c r="C41" s="24"/>
      <c r="D41" s="24"/>
      <c r="E41" s="24"/>
      <c r="F41" s="27"/>
    </row>
    <row r="42" spans="1:6">
      <c r="A42" s="23"/>
      <c r="B42" s="24"/>
      <c r="C42" s="24"/>
      <c r="D42" s="24"/>
      <c r="E42" s="24"/>
      <c r="F42" s="27"/>
    </row>
    <row r="43" spans="1:6">
      <c r="A43" s="12"/>
      <c r="B43" s="13"/>
      <c r="C43" s="13"/>
      <c r="D43" s="13"/>
      <c r="E43" s="13"/>
      <c r="F43" s="14"/>
    </row>
    <row r="44" spans="1:6" ht="16.5">
      <c r="A44" s="1044"/>
      <c r="B44" s="1045"/>
      <c r="C44" s="1045"/>
      <c r="D44" s="1045"/>
      <c r="E44" s="1045"/>
      <c r="F44" s="1046"/>
    </row>
    <row r="45" spans="1:6" ht="16.5" thickBot="1">
      <c r="A45" s="28"/>
      <c r="B45" s="29"/>
      <c r="C45" s="29"/>
      <c r="D45" s="29"/>
      <c r="E45" s="29"/>
      <c r="F45" s="30"/>
    </row>
    <row r="46" spans="1:6" ht="16.5" thickTop="1"/>
  </sheetData>
  <mergeCells count="6">
    <mergeCell ref="A44:F44"/>
    <mergeCell ref="A1:F1"/>
    <mergeCell ref="A2:F2"/>
    <mergeCell ref="A13:F13"/>
    <mergeCell ref="A14:F14"/>
    <mergeCell ref="A15:F15"/>
  </mergeCell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Zeros="0" zoomScale="115" zoomScaleNormal="115" workbookViewId="0">
      <pane xSplit="3" ySplit="6" topLeftCell="F28" activePane="bottomRight" state="frozen"/>
      <selection activeCell="E9" sqref="E9"/>
      <selection pane="topRight" activeCell="E9" sqref="E9"/>
      <selection pane="bottomLeft" activeCell="E9" sqref="E9"/>
      <selection pane="bottomRight" activeCell="E9" sqref="E9"/>
    </sheetView>
  </sheetViews>
  <sheetFormatPr defaultRowHeight="12.75"/>
  <cols>
    <col min="1" max="1" width="4.625" style="357" customWidth="1"/>
    <col min="2" max="2" width="36.5" style="278" customWidth="1"/>
    <col min="3" max="3" width="5.5" style="278" customWidth="1"/>
    <col min="4" max="4" width="9.625" style="358" hidden="1" customWidth="1"/>
    <col min="5" max="5" width="9.625" style="278" hidden="1" customWidth="1"/>
    <col min="6" max="6" width="9.625" style="312" customWidth="1"/>
    <col min="7" max="13" width="9.625" style="278" customWidth="1"/>
    <col min="14" max="239" width="9" style="278"/>
    <col min="240" max="240" width="4.625" style="278" customWidth="1"/>
    <col min="241" max="241" width="27.875" style="278" bestFit="1" customWidth="1"/>
    <col min="242" max="242" width="5.25" style="278" customWidth="1"/>
    <col min="243" max="243" width="11.375" style="278" bestFit="1" customWidth="1"/>
    <col min="244" max="249" width="8.875" style="278" customWidth="1"/>
    <col min="250" max="250" width="10.5" style="278" customWidth="1"/>
    <col min="251" max="251" width="8.875" style="278" customWidth="1"/>
    <col min="252" max="252" width="7" style="278" customWidth="1"/>
    <col min="253" max="495" width="9" style="278"/>
    <col min="496" max="496" width="4.625" style="278" customWidth="1"/>
    <col min="497" max="497" width="27.875" style="278" bestFit="1" customWidth="1"/>
    <col min="498" max="498" width="5.25" style="278" customWidth="1"/>
    <col min="499" max="499" width="11.375" style="278" bestFit="1" customWidth="1"/>
    <col min="500" max="505" width="8.875" style="278" customWidth="1"/>
    <col min="506" max="506" width="10.5" style="278" customWidth="1"/>
    <col min="507" max="507" width="8.875" style="278" customWidth="1"/>
    <col min="508" max="508" width="7" style="278" customWidth="1"/>
    <col min="509" max="751" width="9" style="278"/>
    <col min="752" max="752" width="4.625" style="278" customWidth="1"/>
    <col min="753" max="753" width="27.875" style="278" bestFit="1" customWidth="1"/>
    <col min="754" max="754" width="5.25" style="278" customWidth="1"/>
    <col min="755" max="755" width="11.375" style="278" bestFit="1" customWidth="1"/>
    <col min="756" max="761" width="8.875" style="278" customWidth="1"/>
    <col min="762" max="762" width="10.5" style="278" customWidth="1"/>
    <col min="763" max="763" width="8.875" style="278" customWidth="1"/>
    <col min="764" max="764" width="7" style="278" customWidth="1"/>
    <col min="765" max="1007" width="9" style="278"/>
    <col min="1008" max="1008" width="4.625" style="278" customWidth="1"/>
    <col min="1009" max="1009" width="27.875" style="278" bestFit="1" customWidth="1"/>
    <col min="1010" max="1010" width="5.25" style="278" customWidth="1"/>
    <col min="1011" max="1011" width="11.375" style="278" bestFit="1" customWidth="1"/>
    <col min="1012" max="1017" width="8.875" style="278" customWidth="1"/>
    <col min="1018" max="1018" width="10.5" style="278" customWidth="1"/>
    <col min="1019" max="1019" width="8.875" style="278" customWidth="1"/>
    <col min="1020" max="1020" width="7" style="278" customWidth="1"/>
    <col min="1021" max="1263" width="9" style="278"/>
    <col min="1264" max="1264" width="4.625" style="278" customWidth="1"/>
    <col min="1265" max="1265" width="27.875" style="278" bestFit="1" customWidth="1"/>
    <col min="1266" max="1266" width="5.25" style="278" customWidth="1"/>
    <col min="1267" max="1267" width="11.375" style="278" bestFit="1" customWidth="1"/>
    <col min="1268" max="1273" width="8.875" style="278" customWidth="1"/>
    <col min="1274" max="1274" width="10.5" style="278" customWidth="1"/>
    <col min="1275" max="1275" width="8.875" style="278" customWidth="1"/>
    <col min="1276" max="1276" width="7" style="278" customWidth="1"/>
    <col min="1277" max="1519" width="9" style="278"/>
    <col min="1520" max="1520" width="4.625" style="278" customWidth="1"/>
    <col min="1521" max="1521" width="27.875" style="278" bestFit="1" customWidth="1"/>
    <col min="1522" max="1522" width="5.25" style="278" customWidth="1"/>
    <col min="1523" max="1523" width="11.375" style="278" bestFit="1" customWidth="1"/>
    <col min="1524" max="1529" width="8.875" style="278" customWidth="1"/>
    <col min="1530" max="1530" width="10.5" style="278" customWidth="1"/>
    <col min="1531" max="1531" width="8.875" style="278" customWidth="1"/>
    <col min="1532" max="1532" width="7" style="278" customWidth="1"/>
    <col min="1533" max="1775" width="9" style="278"/>
    <col min="1776" max="1776" width="4.625" style="278" customWidth="1"/>
    <col min="1777" max="1777" width="27.875" style="278" bestFit="1" customWidth="1"/>
    <col min="1778" max="1778" width="5.25" style="278" customWidth="1"/>
    <col min="1779" max="1779" width="11.375" style="278" bestFit="1" customWidth="1"/>
    <col min="1780" max="1785" width="8.875" style="278" customWidth="1"/>
    <col min="1786" max="1786" width="10.5" style="278" customWidth="1"/>
    <col min="1787" max="1787" width="8.875" style="278" customWidth="1"/>
    <col min="1788" max="1788" width="7" style="278" customWidth="1"/>
    <col min="1789" max="2031" width="9" style="278"/>
    <col min="2032" max="2032" width="4.625" style="278" customWidth="1"/>
    <col min="2033" max="2033" width="27.875" style="278" bestFit="1" customWidth="1"/>
    <col min="2034" max="2034" width="5.25" style="278" customWidth="1"/>
    <col min="2035" max="2035" width="11.375" style="278" bestFit="1" customWidth="1"/>
    <col min="2036" max="2041" width="8.875" style="278" customWidth="1"/>
    <col min="2042" max="2042" width="10.5" style="278" customWidth="1"/>
    <col min="2043" max="2043" width="8.875" style="278" customWidth="1"/>
    <col min="2044" max="2044" width="7" style="278" customWidth="1"/>
    <col min="2045" max="2287" width="9" style="278"/>
    <col min="2288" max="2288" width="4.625" style="278" customWidth="1"/>
    <col min="2289" max="2289" width="27.875" style="278" bestFit="1" customWidth="1"/>
    <col min="2290" max="2290" width="5.25" style="278" customWidth="1"/>
    <col min="2291" max="2291" width="11.375" style="278" bestFit="1" customWidth="1"/>
    <col min="2292" max="2297" width="8.875" style="278" customWidth="1"/>
    <col min="2298" max="2298" width="10.5" style="278" customWidth="1"/>
    <col min="2299" max="2299" width="8.875" style="278" customWidth="1"/>
    <col min="2300" max="2300" width="7" style="278" customWidth="1"/>
    <col min="2301" max="2543" width="9" style="278"/>
    <col min="2544" max="2544" width="4.625" style="278" customWidth="1"/>
    <col min="2545" max="2545" width="27.875" style="278" bestFit="1" customWidth="1"/>
    <col min="2546" max="2546" width="5.25" style="278" customWidth="1"/>
    <col min="2547" max="2547" width="11.375" style="278" bestFit="1" customWidth="1"/>
    <col min="2548" max="2553" width="8.875" style="278" customWidth="1"/>
    <col min="2554" max="2554" width="10.5" style="278" customWidth="1"/>
    <col min="2555" max="2555" width="8.875" style="278" customWidth="1"/>
    <col min="2556" max="2556" width="7" style="278" customWidth="1"/>
    <col min="2557" max="2799" width="9" style="278"/>
    <col min="2800" max="2800" width="4.625" style="278" customWidth="1"/>
    <col min="2801" max="2801" width="27.875" style="278" bestFit="1" customWidth="1"/>
    <col min="2802" max="2802" width="5.25" style="278" customWidth="1"/>
    <col min="2803" max="2803" width="11.375" style="278" bestFit="1" customWidth="1"/>
    <col min="2804" max="2809" width="8.875" style="278" customWidth="1"/>
    <col min="2810" max="2810" width="10.5" style="278" customWidth="1"/>
    <col min="2811" max="2811" width="8.875" style="278" customWidth="1"/>
    <col min="2812" max="2812" width="7" style="278" customWidth="1"/>
    <col min="2813" max="3055" width="9" style="278"/>
    <col min="3056" max="3056" width="4.625" style="278" customWidth="1"/>
    <col min="3057" max="3057" width="27.875" style="278" bestFit="1" customWidth="1"/>
    <col min="3058" max="3058" width="5.25" style="278" customWidth="1"/>
    <col min="3059" max="3059" width="11.375" style="278" bestFit="1" customWidth="1"/>
    <col min="3060" max="3065" width="8.875" style="278" customWidth="1"/>
    <col min="3066" max="3066" width="10.5" style="278" customWidth="1"/>
    <col min="3067" max="3067" width="8.875" style="278" customWidth="1"/>
    <col min="3068" max="3068" width="7" style="278" customWidth="1"/>
    <col min="3069" max="3311" width="9" style="278"/>
    <col min="3312" max="3312" width="4.625" style="278" customWidth="1"/>
    <col min="3313" max="3313" width="27.875" style="278" bestFit="1" customWidth="1"/>
    <col min="3314" max="3314" width="5.25" style="278" customWidth="1"/>
    <col min="3315" max="3315" width="11.375" style="278" bestFit="1" customWidth="1"/>
    <col min="3316" max="3321" width="8.875" style="278" customWidth="1"/>
    <col min="3322" max="3322" width="10.5" style="278" customWidth="1"/>
    <col min="3323" max="3323" width="8.875" style="278" customWidth="1"/>
    <col min="3324" max="3324" width="7" style="278" customWidth="1"/>
    <col min="3325" max="3567" width="9" style="278"/>
    <col min="3568" max="3568" width="4.625" style="278" customWidth="1"/>
    <col min="3569" max="3569" width="27.875" style="278" bestFit="1" customWidth="1"/>
    <col min="3570" max="3570" width="5.25" style="278" customWidth="1"/>
    <col min="3571" max="3571" width="11.375" style="278" bestFit="1" customWidth="1"/>
    <col min="3572" max="3577" width="8.875" style="278" customWidth="1"/>
    <col min="3578" max="3578" width="10.5" style="278" customWidth="1"/>
    <col min="3579" max="3579" width="8.875" style="278" customWidth="1"/>
    <col min="3580" max="3580" width="7" style="278" customWidth="1"/>
    <col min="3581" max="3823" width="9" style="278"/>
    <col min="3824" max="3824" width="4.625" style="278" customWidth="1"/>
    <col min="3825" max="3825" width="27.875" style="278" bestFit="1" customWidth="1"/>
    <col min="3826" max="3826" width="5.25" style="278" customWidth="1"/>
    <col min="3827" max="3827" width="11.375" style="278" bestFit="1" customWidth="1"/>
    <col min="3828" max="3833" width="8.875" style="278" customWidth="1"/>
    <col min="3834" max="3834" width="10.5" style="278" customWidth="1"/>
    <col min="3835" max="3835" width="8.875" style="278" customWidth="1"/>
    <col min="3836" max="3836" width="7" style="278" customWidth="1"/>
    <col min="3837" max="4079" width="9" style="278"/>
    <col min="4080" max="4080" width="4.625" style="278" customWidth="1"/>
    <col min="4081" max="4081" width="27.875" style="278" bestFit="1" customWidth="1"/>
    <col min="4082" max="4082" width="5.25" style="278" customWidth="1"/>
    <col min="4083" max="4083" width="11.375" style="278" bestFit="1" customWidth="1"/>
    <col min="4084" max="4089" width="8.875" style="278" customWidth="1"/>
    <col min="4090" max="4090" width="10.5" style="278" customWidth="1"/>
    <col min="4091" max="4091" width="8.875" style="278" customWidth="1"/>
    <col min="4092" max="4092" width="7" style="278" customWidth="1"/>
    <col min="4093" max="4335" width="9" style="278"/>
    <col min="4336" max="4336" width="4.625" style="278" customWidth="1"/>
    <col min="4337" max="4337" width="27.875" style="278" bestFit="1" customWidth="1"/>
    <col min="4338" max="4338" width="5.25" style="278" customWidth="1"/>
    <col min="4339" max="4339" width="11.375" style="278" bestFit="1" customWidth="1"/>
    <col min="4340" max="4345" width="8.875" style="278" customWidth="1"/>
    <col min="4346" max="4346" width="10.5" style="278" customWidth="1"/>
    <col min="4347" max="4347" width="8.875" style="278" customWidth="1"/>
    <col min="4348" max="4348" width="7" style="278" customWidth="1"/>
    <col min="4349" max="4591" width="9" style="278"/>
    <col min="4592" max="4592" width="4.625" style="278" customWidth="1"/>
    <col min="4593" max="4593" width="27.875" style="278" bestFit="1" customWidth="1"/>
    <col min="4594" max="4594" width="5.25" style="278" customWidth="1"/>
    <col min="4595" max="4595" width="11.375" style="278" bestFit="1" customWidth="1"/>
    <col min="4596" max="4601" width="8.875" style="278" customWidth="1"/>
    <col min="4602" max="4602" width="10.5" style="278" customWidth="1"/>
    <col min="4603" max="4603" width="8.875" style="278" customWidth="1"/>
    <col min="4604" max="4604" width="7" style="278" customWidth="1"/>
    <col min="4605" max="4847" width="9" style="278"/>
    <col min="4848" max="4848" width="4.625" style="278" customWidth="1"/>
    <col min="4849" max="4849" width="27.875" style="278" bestFit="1" customWidth="1"/>
    <col min="4850" max="4850" width="5.25" style="278" customWidth="1"/>
    <col min="4851" max="4851" width="11.375" style="278" bestFit="1" customWidth="1"/>
    <col min="4852" max="4857" width="8.875" style="278" customWidth="1"/>
    <col min="4858" max="4858" width="10.5" style="278" customWidth="1"/>
    <col min="4859" max="4859" width="8.875" style="278" customWidth="1"/>
    <col min="4860" max="4860" width="7" style="278" customWidth="1"/>
    <col min="4861" max="5103" width="9" style="278"/>
    <col min="5104" max="5104" width="4.625" style="278" customWidth="1"/>
    <col min="5105" max="5105" width="27.875" style="278" bestFit="1" customWidth="1"/>
    <col min="5106" max="5106" width="5.25" style="278" customWidth="1"/>
    <col min="5107" max="5107" width="11.375" style="278" bestFit="1" customWidth="1"/>
    <col min="5108" max="5113" width="8.875" style="278" customWidth="1"/>
    <col min="5114" max="5114" width="10.5" style="278" customWidth="1"/>
    <col min="5115" max="5115" width="8.875" style="278" customWidth="1"/>
    <col min="5116" max="5116" width="7" style="278" customWidth="1"/>
    <col min="5117" max="5359" width="9" style="278"/>
    <col min="5360" max="5360" width="4.625" style="278" customWidth="1"/>
    <col min="5361" max="5361" width="27.875" style="278" bestFit="1" customWidth="1"/>
    <col min="5362" max="5362" width="5.25" style="278" customWidth="1"/>
    <col min="5363" max="5363" width="11.375" style="278" bestFit="1" customWidth="1"/>
    <col min="5364" max="5369" width="8.875" style="278" customWidth="1"/>
    <col min="5370" max="5370" width="10.5" style="278" customWidth="1"/>
    <col min="5371" max="5371" width="8.875" style="278" customWidth="1"/>
    <col min="5372" max="5372" width="7" style="278" customWidth="1"/>
    <col min="5373" max="5615" width="9" style="278"/>
    <col min="5616" max="5616" width="4.625" style="278" customWidth="1"/>
    <col min="5617" max="5617" width="27.875" style="278" bestFit="1" customWidth="1"/>
    <col min="5618" max="5618" width="5.25" style="278" customWidth="1"/>
    <col min="5619" max="5619" width="11.375" style="278" bestFit="1" customWidth="1"/>
    <col min="5620" max="5625" width="8.875" style="278" customWidth="1"/>
    <col min="5626" max="5626" width="10.5" style="278" customWidth="1"/>
    <col min="5627" max="5627" width="8.875" style="278" customWidth="1"/>
    <col min="5628" max="5628" width="7" style="278" customWidth="1"/>
    <col min="5629" max="5871" width="9" style="278"/>
    <col min="5872" max="5872" width="4.625" style="278" customWidth="1"/>
    <col min="5873" max="5873" width="27.875" style="278" bestFit="1" customWidth="1"/>
    <col min="5874" max="5874" width="5.25" style="278" customWidth="1"/>
    <col min="5875" max="5875" width="11.375" style="278" bestFit="1" customWidth="1"/>
    <col min="5876" max="5881" width="8.875" style="278" customWidth="1"/>
    <col min="5882" max="5882" width="10.5" style="278" customWidth="1"/>
    <col min="5883" max="5883" width="8.875" style="278" customWidth="1"/>
    <col min="5884" max="5884" width="7" style="278" customWidth="1"/>
    <col min="5885" max="6127" width="9" style="278"/>
    <col min="6128" max="6128" width="4.625" style="278" customWidth="1"/>
    <col min="6129" max="6129" width="27.875" style="278" bestFit="1" customWidth="1"/>
    <col min="6130" max="6130" width="5.25" style="278" customWidth="1"/>
    <col min="6131" max="6131" width="11.375" style="278" bestFit="1" customWidth="1"/>
    <col min="6132" max="6137" width="8.875" style="278" customWidth="1"/>
    <col min="6138" max="6138" width="10.5" style="278" customWidth="1"/>
    <col min="6139" max="6139" width="8.875" style="278" customWidth="1"/>
    <col min="6140" max="6140" width="7" style="278" customWidth="1"/>
    <col min="6141" max="6383" width="9" style="278"/>
    <col min="6384" max="6384" width="4.625" style="278" customWidth="1"/>
    <col min="6385" max="6385" width="27.875" style="278" bestFit="1" customWidth="1"/>
    <col min="6386" max="6386" width="5.25" style="278" customWidth="1"/>
    <col min="6387" max="6387" width="11.375" style="278" bestFit="1" customWidth="1"/>
    <col min="6388" max="6393" width="8.875" style="278" customWidth="1"/>
    <col min="6394" max="6394" width="10.5" style="278" customWidth="1"/>
    <col min="6395" max="6395" width="8.875" style="278" customWidth="1"/>
    <col min="6396" max="6396" width="7" style="278" customWidth="1"/>
    <col min="6397" max="6639" width="9" style="278"/>
    <col min="6640" max="6640" width="4.625" style="278" customWidth="1"/>
    <col min="6641" max="6641" width="27.875" style="278" bestFit="1" customWidth="1"/>
    <col min="6642" max="6642" width="5.25" style="278" customWidth="1"/>
    <col min="6643" max="6643" width="11.375" style="278" bestFit="1" customWidth="1"/>
    <col min="6644" max="6649" width="8.875" style="278" customWidth="1"/>
    <col min="6650" max="6650" width="10.5" style="278" customWidth="1"/>
    <col min="6651" max="6651" width="8.875" style="278" customWidth="1"/>
    <col min="6652" max="6652" width="7" style="278" customWidth="1"/>
    <col min="6653" max="6895" width="9" style="278"/>
    <col min="6896" max="6896" width="4.625" style="278" customWidth="1"/>
    <col min="6897" max="6897" width="27.875" style="278" bestFit="1" customWidth="1"/>
    <col min="6898" max="6898" width="5.25" style="278" customWidth="1"/>
    <col min="6899" max="6899" width="11.375" style="278" bestFit="1" customWidth="1"/>
    <col min="6900" max="6905" width="8.875" style="278" customWidth="1"/>
    <col min="6906" max="6906" width="10.5" style="278" customWidth="1"/>
    <col min="6907" max="6907" width="8.875" style="278" customWidth="1"/>
    <col min="6908" max="6908" width="7" style="278" customWidth="1"/>
    <col min="6909" max="7151" width="9" style="278"/>
    <col min="7152" max="7152" width="4.625" style="278" customWidth="1"/>
    <col min="7153" max="7153" width="27.875" style="278" bestFit="1" customWidth="1"/>
    <col min="7154" max="7154" width="5.25" style="278" customWidth="1"/>
    <col min="7155" max="7155" width="11.375" style="278" bestFit="1" customWidth="1"/>
    <col min="7156" max="7161" width="8.875" style="278" customWidth="1"/>
    <col min="7162" max="7162" width="10.5" style="278" customWidth="1"/>
    <col min="7163" max="7163" width="8.875" style="278" customWidth="1"/>
    <col min="7164" max="7164" width="7" style="278" customWidth="1"/>
    <col min="7165" max="7407" width="9" style="278"/>
    <col min="7408" max="7408" width="4.625" style="278" customWidth="1"/>
    <col min="7409" max="7409" width="27.875" style="278" bestFit="1" customWidth="1"/>
    <col min="7410" max="7410" width="5.25" style="278" customWidth="1"/>
    <col min="7411" max="7411" width="11.375" style="278" bestFit="1" customWidth="1"/>
    <col min="7412" max="7417" width="8.875" style="278" customWidth="1"/>
    <col min="7418" max="7418" width="10.5" style="278" customWidth="1"/>
    <col min="7419" max="7419" width="8.875" style="278" customWidth="1"/>
    <col min="7420" max="7420" width="7" style="278" customWidth="1"/>
    <col min="7421" max="7663" width="9" style="278"/>
    <col min="7664" max="7664" width="4.625" style="278" customWidth="1"/>
    <col min="7665" max="7665" width="27.875" style="278" bestFit="1" customWidth="1"/>
    <col min="7666" max="7666" width="5.25" style="278" customWidth="1"/>
    <col min="7667" max="7667" width="11.375" style="278" bestFit="1" customWidth="1"/>
    <col min="7668" max="7673" width="8.875" style="278" customWidth="1"/>
    <col min="7674" max="7674" width="10.5" style="278" customWidth="1"/>
    <col min="7675" max="7675" width="8.875" style="278" customWidth="1"/>
    <col min="7676" max="7676" width="7" style="278" customWidth="1"/>
    <col min="7677" max="7919" width="9" style="278"/>
    <col min="7920" max="7920" width="4.625" style="278" customWidth="1"/>
    <col min="7921" max="7921" width="27.875" style="278" bestFit="1" customWidth="1"/>
    <col min="7922" max="7922" width="5.25" style="278" customWidth="1"/>
    <col min="7923" max="7923" width="11.375" style="278" bestFit="1" customWidth="1"/>
    <col min="7924" max="7929" width="8.875" style="278" customWidth="1"/>
    <col min="7930" max="7930" width="10.5" style="278" customWidth="1"/>
    <col min="7931" max="7931" width="8.875" style="278" customWidth="1"/>
    <col min="7932" max="7932" width="7" style="278" customWidth="1"/>
    <col min="7933" max="8175" width="9" style="278"/>
    <col min="8176" max="8176" width="4.625" style="278" customWidth="1"/>
    <col min="8177" max="8177" width="27.875" style="278" bestFit="1" customWidth="1"/>
    <col min="8178" max="8178" width="5.25" style="278" customWidth="1"/>
    <col min="8179" max="8179" width="11.375" style="278" bestFit="1" customWidth="1"/>
    <col min="8180" max="8185" width="8.875" style="278" customWidth="1"/>
    <col min="8186" max="8186" width="10.5" style="278" customWidth="1"/>
    <col min="8187" max="8187" width="8.875" style="278" customWidth="1"/>
    <col min="8188" max="8188" width="7" style="278" customWidth="1"/>
    <col min="8189" max="8431" width="9" style="278"/>
    <col min="8432" max="8432" width="4.625" style="278" customWidth="1"/>
    <col min="8433" max="8433" width="27.875" style="278" bestFit="1" customWidth="1"/>
    <col min="8434" max="8434" width="5.25" style="278" customWidth="1"/>
    <col min="8435" max="8435" width="11.375" style="278" bestFit="1" customWidth="1"/>
    <col min="8436" max="8441" width="8.875" style="278" customWidth="1"/>
    <col min="8442" max="8442" width="10.5" style="278" customWidth="1"/>
    <col min="8443" max="8443" width="8.875" style="278" customWidth="1"/>
    <col min="8444" max="8444" width="7" style="278" customWidth="1"/>
    <col min="8445" max="8687" width="9" style="278"/>
    <col min="8688" max="8688" width="4.625" style="278" customWidth="1"/>
    <col min="8689" max="8689" width="27.875" style="278" bestFit="1" customWidth="1"/>
    <col min="8690" max="8690" width="5.25" style="278" customWidth="1"/>
    <col min="8691" max="8691" width="11.375" style="278" bestFit="1" customWidth="1"/>
    <col min="8692" max="8697" width="8.875" style="278" customWidth="1"/>
    <col min="8698" max="8698" width="10.5" style="278" customWidth="1"/>
    <col min="8699" max="8699" width="8.875" style="278" customWidth="1"/>
    <col min="8700" max="8700" width="7" style="278" customWidth="1"/>
    <col min="8701" max="8943" width="9" style="278"/>
    <col min="8944" max="8944" width="4.625" style="278" customWidth="1"/>
    <col min="8945" max="8945" width="27.875" style="278" bestFit="1" customWidth="1"/>
    <col min="8946" max="8946" width="5.25" style="278" customWidth="1"/>
    <col min="8947" max="8947" width="11.375" style="278" bestFit="1" customWidth="1"/>
    <col min="8948" max="8953" width="8.875" style="278" customWidth="1"/>
    <col min="8954" max="8954" width="10.5" style="278" customWidth="1"/>
    <col min="8955" max="8955" width="8.875" style="278" customWidth="1"/>
    <col min="8956" max="8956" width="7" style="278" customWidth="1"/>
    <col min="8957" max="9199" width="9" style="278"/>
    <col min="9200" max="9200" width="4.625" style="278" customWidth="1"/>
    <col min="9201" max="9201" width="27.875" style="278" bestFit="1" customWidth="1"/>
    <col min="9202" max="9202" width="5.25" style="278" customWidth="1"/>
    <col min="9203" max="9203" width="11.375" style="278" bestFit="1" customWidth="1"/>
    <col min="9204" max="9209" width="8.875" style="278" customWidth="1"/>
    <col min="9210" max="9210" width="10.5" style="278" customWidth="1"/>
    <col min="9211" max="9211" width="8.875" style="278" customWidth="1"/>
    <col min="9212" max="9212" width="7" style="278" customWidth="1"/>
    <col min="9213" max="9455" width="9" style="278"/>
    <col min="9456" max="9456" width="4.625" style="278" customWidth="1"/>
    <col min="9457" max="9457" width="27.875" style="278" bestFit="1" customWidth="1"/>
    <col min="9458" max="9458" width="5.25" style="278" customWidth="1"/>
    <col min="9459" max="9459" width="11.375" style="278" bestFit="1" customWidth="1"/>
    <col min="9460" max="9465" width="8.875" style="278" customWidth="1"/>
    <col min="9466" max="9466" width="10.5" style="278" customWidth="1"/>
    <col min="9467" max="9467" width="8.875" style="278" customWidth="1"/>
    <col min="9468" max="9468" width="7" style="278" customWidth="1"/>
    <col min="9469" max="9711" width="9" style="278"/>
    <col min="9712" max="9712" width="4.625" style="278" customWidth="1"/>
    <col min="9713" max="9713" width="27.875" style="278" bestFit="1" customWidth="1"/>
    <col min="9714" max="9714" width="5.25" style="278" customWidth="1"/>
    <col min="9715" max="9715" width="11.375" style="278" bestFit="1" customWidth="1"/>
    <col min="9716" max="9721" width="8.875" style="278" customWidth="1"/>
    <col min="9722" max="9722" width="10.5" style="278" customWidth="1"/>
    <col min="9723" max="9723" width="8.875" style="278" customWidth="1"/>
    <col min="9724" max="9724" width="7" style="278" customWidth="1"/>
    <col min="9725" max="9967" width="9" style="278"/>
    <col min="9968" max="9968" width="4.625" style="278" customWidth="1"/>
    <col min="9969" max="9969" width="27.875" style="278" bestFit="1" customWidth="1"/>
    <col min="9970" max="9970" width="5.25" style="278" customWidth="1"/>
    <col min="9971" max="9971" width="11.375" style="278" bestFit="1" customWidth="1"/>
    <col min="9972" max="9977" width="8.875" style="278" customWidth="1"/>
    <col min="9978" max="9978" width="10.5" style="278" customWidth="1"/>
    <col min="9979" max="9979" width="8.875" style="278" customWidth="1"/>
    <col min="9980" max="9980" width="7" style="278" customWidth="1"/>
    <col min="9981" max="10223" width="9" style="278"/>
    <col min="10224" max="10224" width="4.625" style="278" customWidth="1"/>
    <col min="10225" max="10225" width="27.875" style="278" bestFit="1" customWidth="1"/>
    <col min="10226" max="10226" width="5.25" style="278" customWidth="1"/>
    <col min="10227" max="10227" width="11.375" style="278" bestFit="1" customWidth="1"/>
    <col min="10228" max="10233" width="8.875" style="278" customWidth="1"/>
    <col min="10234" max="10234" width="10.5" style="278" customWidth="1"/>
    <col min="10235" max="10235" width="8.875" style="278" customWidth="1"/>
    <col min="10236" max="10236" width="7" style="278" customWidth="1"/>
    <col min="10237" max="10479" width="9" style="278"/>
    <col min="10480" max="10480" width="4.625" style="278" customWidth="1"/>
    <col min="10481" max="10481" width="27.875" style="278" bestFit="1" customWidth="1"/>
    <col min="10482" max="10482" width="5.25" style="278" customWidth="1"/>
    <col min="10483" max="10483" width="11.375" style="278" bestFit="1" customWidth="1"/>
    <col min="10484" max="10489" width="8.875" style="278" customWidth="1"/>
    <col min="10490" max="10490" width="10.5" style="278" customWidth="1"/>
    <col min="10491" max="10491" width="8.875" style="278" customWidth="1"/>
    <col min="10492" max="10492" width="7" style="278" customWidth="1"/>
    <col min="10493" max="10735" width="9" style="278"/>
    <col min="10736" max="10736" width="4.625" style="278" customWidth="1"/>
    <col min="10737" max="10737" width="27.875" style="278" bestFit="1" customWidth="1"/>
    <col min="10738" max="10738" width="5.25" style="278" customWidth="1"/>
    <col min="10739" max="10739" width="11.375" style="278" bestFit="1" customWidth="1"/>
    <col min="10740" max="10745" width="8.875" style="278" customWidth="1"/>
    <col min="10746" max="10746" width="10.5" style="278" customWidth="1"/>
    <col min="10747" max="10747" width="8.875" style="278" customWidth="1"/>
    <col min="10748" max="10748" width="7" style="278" customWidth="1"/>
    <col min="10749" max="10991" width="9" style="278"/>
    <col min="10992" max="10992" width="4.625" style="278" customWidth="1"/>
    <col min="10993" max="10993" width="27.875" style="278" bestFit="1" customWidth="1"/>
    <col min="10994" max="10994" width="5.25" style="278" customWidth="1"/>
    <col min="10995" max="10995" width="11.375" style="278" bestFit="1" customWidth="1"/>
    <col min="10996" max="11001" width="8.875" style="278" customWidth="1"/>
    <col min="11002" max="11002" width="10.5" style="278" customWidth="1"/>
    <col min="11003" max="11003" width="8.875" style="278" customWidth="1"/>
    <col min="11004" max="11004" width="7" style="278" customWidth="1"/>
    <col min="11005" max="11247" width="9" style="278"/>
    <col min="11248" max="11248" width="4.625" style="278" customWidth="1"/>
    <col min="11249" max="11249" width="27.875" style="278" bestFit="1" customWidth="1"/>
    <col min="11250" max="11250" width="5.25" style="278" customWidth="1"/>
    <col min="11251" max="11251" width="11.375" style="278" bestFit="1" customWidth="1"/>
    <col min="11252" max="11257" width="8.875" style="278" customWidth="1"/>
    <col min="11258" max="11258" width="10.5" style="278" customWidth="1"/>
    <col min="11259" max="11259" width="8.875" style="278" customWidth="1"/>
    <col min="11260" max="11260" width="7" style="278" customWidth="1"/>
    <col min="11261" max="11503" width="9" style="278"/>
    <col min="11504" max="11504" width="4.625" style="278" customWidth="1"/>
    <col min="11505" max="11505" width="27.875" style="278" bestFit="1" customWidth="1"/>
    <col min="11506" max="11506" width="5.25" style="278" customWidth="1"/>
    <col min="11507" max="11507" width="11.375" style="278" bestFit="1" customWidth="1"/>
    <col min="11508" max="11513" width="8.875" style="278" customWidth="1"/>
    <col min="11514" max="11514" width="10.5" style="278" customWidth="1"/>
    <col min="11515" max="11515" width="8.875" style="278" customWidth="1"/>
    <col min="11516" max="11516" width="7" style="278" customWidth="1"/>
    <col min="11517" max="11759" width="9" style="278"/>
    <col min="11760" max="11760" width="4.625" style="278" customWidth="1"/>
    <col min="11761" max="11761" width="27.875" style="278" bestFit="1" customWidth="1"/>
    <col min="11762" max="11762" width="5.25" style="278" customWidth="1"/>
    <col min="11763" max="11763" width="11.375" style="278" bestFit="1" customWidth="1"/>
    <col min="11764" max="11769" width="8.875" style="278" customWidth="1"/>
    <col min="11770" max="11770" width="10.5" style="278" customWidth="1"/>
    <col min="11771" max="11771" width="8.875" style="278" customWidth="1"/>
    <col min="11772" max="11772" width="7" style="278" customWidth="1"/>
    <col min="11773" max="12015" width="9" style="278"/>
    <col min="12016" max="12016" width="4.625" style="278" customWidth="1"/>
    <col min="12017" max="12017" width="27.875" style="278" bestFit="1" customWidth="1"/>
    <col min="12018" max="12018" width="5.25" style="278" customWidth="1"/>
    <col min="12019" max="12019" width="11.375" style="278" bestFit="1" customWidth="1"/>
    <col min="12020" max="12025" width="8.875" style="278" customWidth="1"/>
    <col min="12026" max="12026" width="10.5" style="278" customWidth="1"/>
    <col min="12027" max="12027" width="8.875" style="278" customWidth="1"/>
    <col min="12028" max="12028" width="7" style="278" customWidth="1"/>
    <col min="12029" max="12271" width="9" style="278"/>
    <col min="12272" max="12272" width="4.625" style="278" customWidth="1"/>
    <col min="12273" max="12273" width="27.875" style="278" bestFit="1" customWidth="1"/>
    <col min="12274" max="12274" width="5.25" style="278" customWidth="1"/>
    <col min="12275" max="12275" width="11.375" style="278" bestFit="1" customWidth="1"/>
    <col min="12276" max="12281" width="8.875" style="278" customWidth="1"/>
    <col min="12282" max="12282" width="10.5" style="278" customWidth="1"/>
    <col min="12283" max="12283" width="8.875" style="278" customWidth="1"/>
    <col min="12284" max="12284" width="7" style="278" customWidth="1"/>
    <col min="12285" max="12527" width="9" style="278"/>
    <col min="12528" max="12528" width="4.625" style="278" customWidth="1"/>
    <col min="12529" max="12529" width="27.875" style="278" bestFit="1" customWidth="1"/>
    <col min="12530" max="12530" width="5.25" style="278" customWidth="1"/>
    <col min="12531" max="12531" width="11.375" style="278" bestFit="1" customWidth="1"/>
    <col min="12532" max="12537" width="8.875" style="278" customWidth="1"/>
    <col min="12538" max="12538" width="10.5" style="278" customWidth="1"/>
    <col min="12539" max="12539" width="8.875" style="278" customWidth="1"/>
    <col min="12540" max="12540" width="7" style="278" customWidth="1"/>
    <col min="12541" max="12783" width="9" style="278"/>
    <col min="12784" max="12784" width="4.625" style="278" customWidth="1"/>
    <col min="12785" max="12785" width="27.875" style="278" bestFit="1" customWidth="1"/>
    <col min="12786" max="12786" width="5.25" style="278" customWidth="1"/>
    <col min="12787" max="12787" width="11.375" style="278" bestFit="1" customWidth="1"/>
    <col min="12788" max="12793" width="8.875" style="278" customWidth="1"/>
    <col min="12794" max="12794" width="10.5" style="278" customWidth="1"/>
    <col min="12795" max="12795" width="8.875" style="278" customWidth="1"/>
    <col min="12796" max="12796" width="7" style="278" customWidth="1"/>
    <col min="12797" max="13039" width="9" style="278"/>
    <col min="13040" max="13040" width="4.625" style="278" customWidth="1"/>
    <col min="13041" max="13041" width="27.875" style="278" bestFit="1" customWidth="1"/>
    <col min="13042" max="13042" width="5.25" style="278" customWidth="1"/>
    <col min="13043" max="13043" width="11.375" style="278" bestFit="1" customWidth="1"/>
    <col min="13044" max="13049" width="8.875" style="278" customWidth="1"/>
    <col min="13050" max="13050" width="10.5" style="278" customWidth="1"/>
    <col min="13051" max="13051" width="8.875" style="278" customWidth="1"/>
    <col min="13052" max="13052" width="7" style="278" customWidth="1"/>
    <col min="13053" max="13295" width="9" style="278"/>
    <col min="13296" max="13296" width="4.625" style="278" customWidth="1"/>
    <col min="13297" max="13297" width="27.875" style="278" bestFit="1" customWidth="1"/>
    <col min="13298" max="13298" width="5.25" style="278" customWidth="1"/>
    <col min="13299" max="13299" width="11.375" style="278" bestFit="1" customWidth="1"/>
    <col min="13300" max="13305" width="8.875" style="278" customWidth="1"/>
    <col min="13306" max="13306" width="10.5" style="278" customWidth="1"/>
    <col min="13307" max="13307" width="8.875" style="278" customWidth="1"/>
    <col min="13308" max="13308" width="7" style="278" customWidth="1"/>
    <col min="13309" max="13551" width="9" style="278"/>
    <col min="13552" max="13552" width="4.625" style="278" customWidth="1"/>
    <col min="13553" max="13553" width="27.875" style="278" bestFit="1" customWidth="1"/>
    <col min="13554" max="13554" width="5.25" style="278" customWidth="1"/>
    <col min="13555" max="13555" width="11.375" style="278" bestFit="1" customWidth="1"/>
    <col min="13556" max="13561" width="8.875" style="278" customWidth="1"/>
    <col min="13562" max="13562" width="10.5" style="278" customWidth="1"/>
    <col min="13563" max="13563" width="8.875" style="278" customWidth="1"/>
    <col min="13564" max="13564" width="7" style="278" customWidth="1"/>
    <col min="13565" max="13807" width="9" style="278"/>
    <col min="13808" max="13808" width="4.625" style="278" customWidth="1"/>
    <col min="13809" max="13809" width="27.875" style="278" bestFit="1" customWidth="1"/>
    <col min="13810" max="13810" width="5.25" style="278" customWidth="1"/>
    <col min="13811" max="13811" width="11.375" style="278" bestFit="1" customWidth="1"/>
    <col min="13812" max="13817" width="8.875" style="278" customWidth="1"/>
    <col min="13818" max="13818" width="10.5" style="278" customWidth="1"/>
    <col min="13819" max="13819" width="8.875" style="278" customWidth="1"/>
    <col min="13820" max="13820" width="7" style="278" customWidth="1"/>
    <col min="13821" max="14063" width="9" style="278"/>
    <col min="14064" max="14064" width="4.625" style="278" customWidth="1"/>
    <col min="14065" max="14065" width="27.875" style="278" bestFit="1" customWidth="1"/>
    <col min="14066" max="14066" width="5.25" style="278" customWidth="1"/>
    <col min="14067" max="14067" width="11.375" style="278" bestFit="1" customWidth="1"/>
    <col min="14068" max="14073" width="8.875" style="278" customWidth="1"/>
    <col min="14074" max="14074" width="10.5" style="278" customWidth="1"/>
    <col min="14075" max="14075" width="8.875" style="278" customWidth="1"/>
    <col min="14076" max="14076" width="7" style="278" customWidth="1"/>
    <col min="14077" max="14319" width="9" style="278"/>
    <col min="14320" max="14320" width="4.625" style="278" customWidth="1"/>
    <col min="14321" max="14321" width="27.875" style="278" bestFit="1" customWidth="1"/>
    <col min="14322" max="14322" width="5.25" style="278" customWidth="1"/>
    <col min="14323" max="14323" width="11.375" style="278" bestFit="1" customWidth="1"/>
    <col min="14324" max="14329" width="8.875" style="278" customWidth="1"/>
    <col min="14330" max="14330" width="10.5" style="278" customWidth="1"/>
    <col min="14331" max="14331" width="8.875" style="278" customWidth="1"/>
    <col min="14332" max="14332" width="7" style="278" customWidth="1"/>
    <col min="14333" max="14575" width="9" style="278"/>
    <col min="14576" max="14576" width="4.625" style="278" customWidth="1"/>
    <col min="14577" max="14577" width="27.875" style="278" bestFit="1" customWidth="1"/>
    <col min="14578" max="14578" width="5.25" style="278" customWidth="1"/>
    <col min="14579" max="14579" width="11.375" style="278" bestFit="1" customWidth="1"/>
    <col min="14580" max="14585" width="8.875" style="278" customWidth="1"/>
    <col min="14586" max="14586" width="10.5" style="278" customWidth="1"/>
    <col min="14587" max="14587" width="8.875" style="278" customWidth="1"/>
    <col min="14588" max="14588" width="7" style="278" customWidth="1"/>
    <col min="14589" max="14831" width="9" style="278"/>
    <col min="14832" max="14832" width="4.625" style="278" customWidth="1"/>
    <col min="14833" max="14833" width="27.875" style="278" bestFit="1" customWidth="1"/>
    <col min="14834" max="14834" width="5.25" style="278" customWidth="1"/>
    <col min="14835" max="14835" width="11.375" style="278" bestFit="1" customWidth="1"/>
    <col min="14836" max="14841" width="8.875" style="278" customWidth="1"/>
    <col min="14842" max="14842" width="10.5" style="278" customWidth="1"/>
    <col min="14843" max="14843" width="8.875" style="278" customWidth="1"/>
    <col min="14844" max="14844" width="7" style="278" customWidth="1"/>
    <col min="14845" max="15087" width="9" style="278"/>
    <col min="15088" max="15088" width="4.625" style="278" customWidth="1"/>
    <col min="15089" max="15089" width="27.875" style="278" bestFit="1" customWidth="1"/>
    <col min="15090" max="15090" width="5.25" style="278" customWidth="1"/>
    <col min="15091" max="15091" width="11.375" style="278" bestFit="1" customWidth="1"/>
    <col min="15092" max="15097" width="8.875" style="278" customWidth="1"/>
    <col min="15098" max="15098" width="10.5" style="278" customWidth="1"/>
    <col min="15099" max="15099" width="8.875" style="278" customWidth="1"/>
    <col min="15100" max="15100" width="7" style="278" customWidth="1"/>
    <col min="15101" max="15343" width="9" style="278"/>
    <col min="15344" max="15344" width="4.625" style="278" customWidth="1"/>
    <col min="15345" max="15345" width="27.875" style="278" bestFit="1" customWidth="1"/>
    <col min="15346" max="15346" width="5.25" style="278" customWidth="1"/>
    <col min="15347" max="15347" width="11.375" style="278" bestFit="1" customWidth="1"/>
    <col min="15348" max="15353" width="8.875" style="278" customWidth="1"/>
    <col min="15354" max="15354" width="10.5" style="278" customWidth="1"/>
    <col min="15355" max="15355" width="8.875" style="278" customWidth="1"/>
    <col min="15356" max="15356" width="7" style="278" customWidth="1"/>
    <col min="15357" max="15599" width="9" style="278"/>
    <col min="15600" max="15600" width="4.625" style="278" customWidth="1"/>
    <col min="15601" max="15601" width="27.875" style="278" bestFit="1" customWidth="1"/>
    <col min="15602" max="15602" width="5.25" style="278" customWidth="1"/>
    <col min="15603" max="15603" width="11.375" style="278" bestFit="1" customWidth="1"/>
    <col min="15604" max="15609" width="8.875" style="278" customWidth="1"/>
    <col min="15610" max="15610" width="10.5" style="278" customWidth="1"/>
    <col min="15611" max="15611" width="8.875" style="278" customWidth="1"/>
    <col min="15612" max="15612" width="7" style="278" customWidth="1"/>
    <col min="15613" max="15855" width="9" style="278"/>
    <col min="15856" max="15856" width="4.625" style="278" customWidth="1"/>
    <col min="15857" max="15857" width="27.875" style="278" bestFit="1" customWidth="1"/>
    <col min="15858" max="15858" width="5.25" style="278" customWidth="1"/>
    <col min="15859" max="15859" width="11.375" style="278" bestFit="1" customWidth="1"/>
    <col min="15860" max="15865" width="8.875" style="278" customWidth="1"/>
    <col min="15866" max="15866" width="10.5" style="278" customWidth="1"/>
    <col min="15867" max="15867" width="8.875" style="278" customWidth="1"/>
    <col min="15868" max="15868" width="7" style="278" customWidth="1"/>
    <col min="15869" max="16111" width="9" style="278"/>
    <col min="16112" max="16112" width="4.625" style="278" customWidth="1"/>
    <col min="16113" max="16113" width="27.875" style="278" bestFit="1" customWidth="1"/>
    <col min="16114" max="16114" width="5.25" style="278" customWidth="1"/>
    <col min="16115" max="16115" width="11.375" style="278" bestFit="1" customWidth="1"/>
    <col min="16116" max="16121" width="8.875" style="278" customWidth="1"/>
    <col min="16122" max="16122" width="10.5" style="278" customWidth="1"/>
    <col min="16123" max="16123" width="8.875" style="278" customWidth="1"/>
    <col min="16124" max="16124" width="7" style="278" customWidth="1"/>
    <col min="16125" max="16384" width="9" style="278"/>
  </cols>
  <sheetData>
    <row r="1" spans="1:14" s="273" customFormat="1" ht="18.75">
      <c r="A1" s="1134" t="s">
        <v>1047</v>
      </c>
      <c r="B1" s="1134"/>
      <c r="C1" s="1134"/>
      <c r="D1" s="1134"/>
      <c r="E1" s="1134"/>
      <c r="F1" s="1134"/>
      <c r="G1" s="1134"/>
      <c r="H1" s="1134"/>
      <c r="I1" s="1134"/>
      <c r="J1" s="1134"/>
      <c r="K1" s="1134"/>
      <c r="L1" s="361"/>
      <c r="M1" s="361"/>
    </row>
    <row r="2" spans="1:14" s="273" customFormat="1" ht="18.75">
      <c r="A2" s="1134" t="s">
        <v>392</v>
      </c>
      <c r="B2" s="1134"/>
      <c r="C2" s="1134"/>
      <c r="D2" s="1134"/>
      <c r="E2" s="1134"/>
      <c r="F2" s="1134"/>
      <c r="G2" s="1134"/>
      <c r="H2" s="1134"/>
      <c r="I2" s="1134"/>
      <c r="J2" s="1134"/>
      <c r="K2" s="1134"/>
      <c r="L2" s="274" t="s">
        <v>163</v>
      </c>
      <c r="M2" s="361"/>
    </row>
    <row r="3" spans="1:14" ht="21">
      <c r="A3" s="275"/>
      <c r="B3" s="276"/>
      <c r="C3" s="277"/>
      <c r="D3" s="277"/>
      <c r="E3" s="277"/>
      <c r="F3" s="277"/>
      <c r="G3" s="362" t="s">
        <v>29</v>
      </c>
      <c r="H3" s="363" t="s">
        <v>429</v>
      </c>
      <c r="I3" s="363" t="s">
        <v>31</v>
      </c>
      <c r="J3" s="362" t="s">
        <v>28</v>
      </c>
      <c r="K3" s="363" t="s">
        <v>45</v>
      </c>
      <c r="L3" s="362" t="s">
        <v>26</v>
      </c>
      <c r="M3" s="362" t="s">
        <v>27</v>
      </c>
    </row>
    <row r="4" spans="1:14">
      <c r="A4" s="861" t="s">
        <v>164</v>
      </c>
      <c r="B4" s="1135" t="s">
        <v>165</v>
      </c>
      <c r="C4" s="1135" t="s">
        <v>2</v>
      </c>
      <c r="D4" s="279" t="s">
        <v>287</v>
      </c>
      <c r="E4" s="280" t="s">
        <v>287</v>
      </c>
      <c r="F4" s="1137" t="s">
        <v>166</v>
      </c>
      <c r="G4" s="1056" t="s">
        <v>167</v>
      </c>
      <c r="H4" s="1056"/>
      <c r="I4" s="1056"/>
      <c r="J4" s="1056"/>
      <c r="K4" s="1056"/>
      <c r="L4" s="1056"/>
      <c r="M4" s="1056"/>
    </row>
    <row r="5" spans="1:14" ht="45" customHeight="1">
      <c r="A5" s="862" t="s">
        <v>168</v>
      </c>
      <c r="B5" s="1136"/>
      <c r="C5" s="1136"/>
      <c r="D5" s="281" t="s">
        <v>761</v>
      </c>
      <c r="E5" s="282" t="s">
        <v>762</v>
      </c>
      <c r="F5" s="1138"/>
      <c r="G5" s="863" t="s">
        <v>759</v>
      </c>
      <c r="H5" s="863" t="s">
        <v>793</v>
      </c>
      <c r="I5" s="863" t="s">
        <v>548</v>
      </c>
      <c r="J5" s="863" t="s">
        <v>549</v>
      </c>
      <c r="K5" s="863" t="s">
        <v>45</v>
      </c>
      <c r="L5" s="863" t="s">
        <v>546</v>
      </c>
      <c r="M5" s="863" t="s">
        <v>547</v>
      </c>
    </row>
    <row r="6" spans="1:14">
      <c r="A6" s="283" t="s">
        <v>10</v>
      </c>
      <c r="B6" s="283" t="s">
        <v>11</v>
      </c>
      <c r="C6" s="283" t="s">
        <v>12</v>
      </c>
      <c r="D6" s="284" t="s">
        <v>13</v>
      </c>
      <c r="E6" s="283" t="s">
        <v>14</v>
      </c>
      <c r="F6" s="285" t="s">
        <v>787</v>
      </c>
      <c r="G6" s="283" t="s">
        <v>16</v>
      </c>
      <c r="H6" s="283" t="s">
        <v>17</v>
      </c>
      <c r="I6" s="286" t="s">
        <v>18</v>
      </c>
      <c r="J6" s="286" t="s">
        <v>19</v>
      </c>
      <c r="K6" s="283" t="s">
        <v>20</v>
      </c>
      <c r="L6" s="283" t="s">
        <v>21</v>
      </c>
      <c r="M6" s="283" t="s">
        <v>22</v>
      </c>
    </row>
    <row r="7" spans="1:14" ht="15.95" customHeight="1">
      <c r="A7" s="287"/>
      <c r="B7" s="288" t="s">
        <v>170</v>
      </c>
      <c r="C7" s="289"/>
      <c r="D7" s="290"/>
      <c r="E7" s="291"/>
      <c r="F7" s="292"/>
      <c r="G7" s="293"/>
      <c r="H7" s="293"/>
      <c r="I7" s="293"/>
      <c r="J7" s="293"/>
      <c r="K7" s="293"/>
      <c r="L7" s="293"/>
      <c r="M7" s="293"/>
      <c r="N7" s="841"/>
    </row>
    <row r="8" spans="1:14" ht="15.95" customHeight="1">
      <c r="A8" s="295">
        <v>1</v>
      </c>
      <c r="B8" s="296" t="s">
        <v>171</v>
      </c>
      <c r="C8" s="297" t="s">
        <v>172</v>
      </c>
      <c r="D8" s="298"/>
      <c r="E8" s="299">
        <f t="shared" ref="E8:E13" si="0">F8-D8</f>
        <v>0</v>
      </c>
      <c r="F8" s="299"/>
      <c r="G8" s="300"/>
      <c r="H8" s="300"/>
      <c r="I8" s="300"/>
      <c r="J8" s="300"/>
      <c r="K8" s="300"/>
      <c r="L8" s="300"/>
      <c r="M8" s="300"/>
      <c r="N8" s="841"/>
    </row>
    <row r="9" spans="1:14" ht="15.95" customHeight="1">
      <c r="A9" s="301" t="s">
        <v>173</v>
      </c>
      <c r="B9" s="302" t="s">
        <v>174</v>
      </c>
      <c r="C9" s="303" t="s">
        <v>175</v>
      </c>
      <c r="D9" s="304"/>
      <c r="E9" s="305">
        <f t="shared" si="0"/>
        <v>0</v>
      </c>
      <c r="F9" s="305"/>
      <c r="G9" s="306"/>
      <c r="H9" s="306"/>
      <c r="I9" s="306"/>
      <c r="J9" s="306"/>
      <c r="K9" s="306"/>
      <c r="L9" s="306"/>
      <c r="M9" s="306"/>
      <c r="N9" s="841"/>
    </row>
    <row r="10" spans="1:14" s="311" customFormat="1" ht="15.95" customHeight="1">
      <c r="A10" s="307"/>
      <c r="B10" s="308" t="s">
        <v>176</v>
      </c>
      <c r="C10" s="309" t="s">
        <v>177</v>
      </c>
      <c r="D10" s="304"/>
      <c r="E10" s="305">
        <f t="shared" si="0"/>
        <v>0</v>
      </c>
      <c r="F10" s="310"/>
      <c r="G10" s="306"/>
      <c r="H10" s="306"/>
      <c r="I10" s="306"/>
      <c r="J10" s="306"/>
      <c r="K10" s="306"/>
      <c r="L10" s="306"/>
      <c r="M10" s="306"/>
      <c r="N10" s="841"/>
    </row>
    <row r="11" spans="1:14" ht="15.95" customHeight="1">
      <c r="A11" s="301" t="s">
        <v>178</v>
      </c>
      <c r="B11" s="302" t="s">
        <v>179</v>
      </c>
      <c r="C11" s="303" t="s">
        <v>180</v>
      </c>
      <c r="D11" s="304"/>
      <c r="E11" s="305">
        <f t="shared" si="0"/>
        <v>0</v>
      </c>
      <c r="F11" s="305"/>
      <c r="G11" s="306"/>
      <c r="H11" s="306"/>
      <c r="I11" s="306"/>
      <c r="J11" s="306"/>
      <c r="K11" s="306"/>
      <c r="L11" s="306"/>
      <c r="M11" s="306"/>
      <c r="N11" s="841"/>
    </row>
    <row r="12" spans="1:14" s="312" customFormat="1" ht="15.95" customHeight="1">
      <c r="A12" s="301" t="s">
        <v>181</v>
      </c>
      <c r="B12" s="302" t="s">
        <v>182</v>
      </c>
      <c r="C12" s="303" t="s">
        <v>25</v>
      </c>
      <c r="D12" s="304"/>
      <c r="E12" s="305">
        <f t="shared" si="0"/>
        <v>0</v>
      </c>
      <c r="F12" s="305"/>
      <c r="G12" s="306"/>
      <c r="H12" s="306"/>
      <c r="I12" s="306"/>
      <c r="J12" s="306"/>
      <c r="K12" s="306"/>
      <c r="L12" s="306"/>
      <c r="M12" s="306"/>
      <c r="N12" s="841"/>
    </row>
    <row r="13" spans="1:14" s="312" customFormat="1" ht="15.95" customHeight="1">
      <c r="A13" s="301" t="s">
        <v>183</v>
      </c>
      <c r="B13" s="302" t="s">
        <v>184</v>
      </c>
      <c r="C13" s="303" t="s">
        <v>185</v>
      </c>
      <c r="D13" s="304"/>
      <c r="E13" s="305">
        <f t="shared" si="0"/>
        <v>0</v>
      </c>
      <c r="F13" s="305"/>
      <c r="G13" s="306"/>
      <c r="H13" s="306"/>
      <c r="I13" s="306"/>
      <c r="J13" s="306"/>
      <c r="K13" s="306"/>
      <c r="L13" s="306"/>
      <c r="M13" s="306"/>
      <c r="N13" s="841"/>
    </row>
    <row r="14" spans="1:14" s="312" customFormat="1" ht="15.95" customHeight="1">
      <c r="A14" s="301" t="s">
        <v>186</v>
      </c>
      <c r="B14" s="302" t="s">
        <v>187</v>
      </c>
      <c r="C14" s="303" t="s">
        <v>188</v>
      </c>
      <c r="D14" s="304"/>
      <c r="E14" s="313"/>
      <c r="F14" s="305"/>
      <c r="G14" s="306"/>
      <c r="H14" s="306"/>
      <c r="I14" s="306"/>
      <c r="J14" s="306"/>
      <c r="K14" s="306"/>
      <c r="L14" s="306"/>
      <c r="M14" s="306"/>
      <c r="N14" s="841"/>
    </row>
    <row r="15" spans="1:14" ht="15.95" customHeight="1">
      <c r="A15" s="301" t="s">
        <v>189</v>
      </c>
      <c r="B15" s="302" t="s">
        <v>190</v>
      </c>
      <c r="C15" s="303" t="s">
        <v>191</v>
      </c>
      <c r="D15" s="304"/>
      <c r="E15" s="305">
        <f t="shared" ref="E15:E16" si="1">F15-D15</f>
        <v>0</v>
      </c>
      <c r="F15" s="305"/>
      <c r="G15" s="306"/>
      <c r="H15" s="306"/>
      <c r="I15" s="306"/>
      <c r="J15" s="306"/>
      <c r="K15" s="306"/>
      <c r="L15" s="306"/>
      <c r="M15" s="306"/>
      <c r="N15" s="841"/>
    </row>
    <row r="16" spans="1:14" ht="15.95" customHeight="1">
      <c r="A16" s="301" t="s">
        <v>192</v>
      </c>
      <c r="B16" s="302" t="s">
        <v>193</v>
      </c>
      <c r="C16" s="303" t="s">
        <v>194</v>
      </c>
      <c r="D16" s="304"/>
      <c r="E16" s="305">
        <f t="shared" si="1"/>
        <v>0</v>
      </c>
      <c r="F16" s="305"/>
      <c r="G16" s="306"/>
      <c r="H16" s="306"/>
      <c r="I16" s="306"/>
      <c r="J16" s="306"/>
      <c r="K16" s="306"/>
      <c r="L16" s="306"/>
      <c r="M16" s="306"/>
      <c r="N16" s="841"/>
    </row>
    <row r="17" spans="1:14" ht="15.95" customHeight="1">
      <c r="A17" s="301" t="s">
        <v>195</v>
      </c>
      <c r="B17" s="302" t="s">
        <v>196</v>
      </c>
      <c r="C17" s="303" t="s">
        <v>197</v>
      </c>
      <c r="D17" s="304">
        <f t="shared" ref="D17" si="2">F17</f>
        <v>0</v>
      </c>
      <c r="E17" s="313"/>
      <c r="F17" s="305"/>
      <c r="G17" s="306"/>
      <c r="H17" s="306"/>
      <c r="I17" s="306"/>
      <c r="J17" s="306"/>
      <c r="K17" s="306"/>
      <c r="L17" s="306"/>
      <c r="M17" s="306"/>
      <c r="N17" s="841"/>
    </row>
    <row r="18" spans="1:14" ht="15.95" customHeight="1">
      <c r="A18" s="301" t="s">
        <v>198</v>
      </c>
      <c r="B18" s="302" t="s">
        <v>199</v>
      </c>
      <c r="C18" s="303" t="s">
        <v>127</v>
      </c>
      <c r="D18" s="304"/>
      <c r="E18" s="305">
        <f>F18</f>
        <v>0</v>
      </c>
      <c r="F18" s="305"/>
      <c r="G18" s="306"/>
      <c r="H18" s="306"/>
      <c r="I18" s="306"/>
      <c r="J18" s="306"/>
      <c r="K18" s="306"/>
      <c r="L18" s="306"/>
      <c r="M18" s="306"/>
      <c r="N18" s="841"/>
    </row>
    <row r="19" spans="1:14" s="316" customFormat="1" ht="15.95" customHeight="1">
      <c r="A19" s="295">
        <v>2</v>
      </c>
      <c r="B19" s="314" t="s">
        <v>200</v>
      </c>
      <c r="C19" s="315" t="s">
        <v>201</v>
      </c>
      <c r="D19" s="298"/>
      <c r="E19" s="299" t="e">
        <f t="shared" ref="E19:E21" si="3">F19-D19</f>
        <v>#REF!</v>
      </c>
      <c r="F19" s="299" t="e">
        <f t="shared" ref="F19:F38" si="4">SUM(G19:M19)</f>
        <v>#REF!</v>
      </c>
      <c r="G19" s="300" t="e">
        <f>G20+G21+G22+G23+G24+G25+G26+G27+G28+G40+G41+G42+G43+G44+G45+G46+G47+G48+G49+G50+G51+G52+G53+G54+G55+G56</f>
        <v>#REF!</v>
      </c>
      <c r="H19" s="300" t="e">
        <f t="shared" ref="H19:M19" si="5">H20+H21+H22+H23+H24+H25+H26+H27+H28+H40+H41+H42+H43+H44+H45+H46+H47+H48+H49+H50+H51+H52+H53+H54+H55+H56</f>
        <v>#REF!</v>
      </c>
      <c r="I19" s="300" t="e">
        <f t="shared" si="5"/>
        <v>#REF!</v>
      </c>
      <c r="J19" s="300" t="e">
        <f t="shared" si="5"/>
        <v>#REF!</v>
      </c>
      <c r="K19" s="300" t="e">
        <f t="shared" si="5"/>
        <v>#REF!</v>
      </c>
      <c r="L19" s="300" t="e">
        <f t="shared" si="5"/>
        <v>#REF!</v>
      </c>
      <c r="M19" s="300" t="e">
        <f t="shared" si="5"/>
        <v>#REF!</v>
      </c>
      <c r="N19" s="841"/>
    </row>
    <row r="20" spans="1:14" s="312" customFormat="1" ht="15.95" customHeight="1">
      <c r="A20" s="301" t="s">
        <v>202</v>
      </c>
      <c r="B20" s="317" t="s">
        <v>203</v>
      </c>
      <c r="C20" s="318" t="s">
        <v>113</v>
      </c>
      <c r="D20" s="304"/>
      <c r="E20" s="305" t="e">
        <f t="shared" si="3"/>
        <v>#REF!</v>
      </c>
      <c r="F20" s="305" t="e">
        <f t="shared" si="4"/>
        <v>#REF!</v>
      </c>
      <c r="G20" s="306" t="e">
        <f>SUMIFS(#REF!,#REF!,'Giam DT'!$C20,#REF!,'Giam DT'!G$3)</f>
        <v>#REF!</v>
      </c>
      <c r="H20" s="306" t="e">
        <f>SUMIFS(#REF!,#REF!,'Giam DT'!$C20,#REF!,'Giam DT'!H$3)</f>
        <v>#REF!</v>
      </c>
      <c r="I20" s="306" t="e">
        <f>SUMIFS(#REF!,#REF!,'Giam DT'!$C20,#REF!,'Giam DT'!I$3)</f>
        <v>#REF!</v>
      </c>
      <c r="J20" s="306" t="e">
        <f>SUMIFS(#REF!,#REF!,'Giam DT'!$C20,#REF!,'Giam DT'!J$3)</f>
        <v>#REF!</v>
      </c>
      <c r="K20" s="306" t="e">
        <f>SUMIFS(#REF!,#REF!,'Giam DT'!$C20,#REF!,'Giam DT'!K$3)</f>
        <v>#REF!</v>
      </c>
      <c r="L20" s="306" t="e">
        <f>SUMIFS(#REF!,#REF!,'Giam DT'!$C20,#REF!,'Giam DT'!L$3)</f>
        <v>#REF!</v>
      </c>
      <c r="M20" s="306" t="e">
        <f>SUMIFS(#REF!,#REF!,'Giam DT'!$C20,#REF!,'Giam DT'!M$3)</f>
        <v>#REF!</v>
      </c>
      <c r="N20" s="840"/>
    </row>
    <row r="21" spans="1:14" s="312" customFormat="1" ht="15.95" customHeight="1">
      <c r="A21" s="301" t="s">
        <v>204</v>
      </c>
      <c r="B21" s="317" t="s">
        <v>205</v>
      </c>
      <c r="C21" s="318" t="s">
        <v>114</v>
      </c>
      <c r="D21" s="304"/>
      <c r="E21" s="305" t="e">
        <f t="shared" si="3"/>
        <v>#REF!</v>
      </c>
      <c r="F21" s="305" t="e">
        <f t="shared" si="4"/>
        <v>#REF!</v>
      </c>
      <c r="G21" s="306" t="e">
        <f>SUMIFS(#REF!,#REF!,'Giam DT'!$C21,#REF!,'Giam DT'!G$3)</f>
        <v>#REF!</v>
      </c>
      <c r="H21" s="306" t="e">
        <f>SUMIFS(#REF!,#REF!,'Giam DT'!$C21,#REF!,'Giam DT'!H$3)</f>
        <v>#REF!</v>
      </c>
      <c r="I21" s="306" t="e">
        <f>SUMIFS(#REF!,#REF!,'Giam DT'!$C21,#REF!,'Giam DT'!I$3)</f>
        <v>#REF!</v>
      </c>
      <c r="J21" s="306" t="e">
        <f>SUMIFS(#REF!,#REF!,'Giam DT'!$C21,#REF!,'Giam DT'!J$3)</f>
        <v>#REF!</v>
      </c>
      <c r="K21" s="306" t="e">
        <f>SUMIFS(#REF!,#REF!,'Giam DT'!$C21,#REF!,'Giam DT'!K$3)</f>
        <v>#REF!</v>
      </c>
      <c r="L21" s="306" t="e">
        <f>SUMIFS(#REF!,#REF!,'Giam DT'!$C21,#REF!,'Giam DT'!L$3)</f>
        <v>#REF!</v>
      </c>
      <c r="M21" s="306" t="e">
        <f>SUMIFS(#REF!,#REF!,'Giam DT'!$C21,#REF!,'Giam DT'!M$3)</f>
        <v>#REF!</v>
      </c>
      <c r="N21" s="840"/>
    </row>
    <row r="22" spans="1:14" s="312" customFormat="1" ht="15.95" customHeight="1">
      <c r="A22" s="301" t="s">
        <v>206</v>
      </c>
      <c r="B22" s="317" t="s">
        <v>207</v>
      </c>
      <c r="C22" s="303" t="s">
        <v>208</v>
      </c>
      <c r="D22" s="304" t="e">
        <f t="shared" ref="D22:D41" si="6">F22</f>
        <v>#REF!</v>
      </c>
      <c r="E22" s="313"/>
      <c r="F22" s="305" t="e">
        <f t="shared" si="4"/>
        <v>#REF!</v>
      </c>
      <c r="G22" s="306" t="e">
        <f>SUMIFS(#REF!,#REF!,'Giam DT'!$C22,#REF!,'Giam DT'!G$3)</f>
        <v>#REF!</v>
      </c>
      <c r="H22" s="306" t="e">
        <f>SUMIFS(#REF!,#REF!,'Giam DT'!$C22,#REF!,'Giam DT'!H$3)</f>
        <v>#REF!</v>
      </c>
      <c r="I22" s="306" t="e">
        <f>SUMIFS(#REF!,#REF!,'Giam DT'!$C22,#REF!,'Giam DT'!I$3)</f>
        <v>#REF!</v>
      </c>
      <c r="J22" s="306" t="e">
        <f>SUMIFS(#REF!,#REF!,'Giam DT'!$C22,#REF!,'Giam DT'!J$3)</f>
        <v>#REF!</v>
      </c>
      <c r="K22" s="306" t="e">
        <f>SUMIFS(#REF!,#REF!,'Giam DT'!$C22,#REF!,'Giam DT'!K$3)</f>
        <v>#REF!</v>
      </c>
      <c r="L22" s="306" t="e">
        <f>SUMIFS(#REF!,#REF!,'Giam DT'!$C22,#REF!,'Giam DT'!L$3)</f>
        <v>#REF!</v>
      </c>
      <c r="M22" s="306" t="e">
        <f>SUMIFS(#REF!,#REF!,'Giam DT'!$C22,#REF!,'Giam DT'!M$3)</f>
        <v>#REF!</v>
      </c>
      <c r="N22" s="840"/>
    </row>
    <row r="23" spans="1:14" s="312" customFormat="1" ht="15.95" customHeight="1">
      <c r="A23" s="319" t="s">
        <v>209</v>
      </c>
      <c r="B23" s="320" t="s">
        <v>210</v>
      </c>
      <c r="C23" s="321" t="s">
        <v>211</v>
      </c>
      <c r="D23" s="304" t="e">
        <f t="shared" si="6"/>
        <v>#REF!</v>
      </c>
      <c r="E23" s="322"/>
      <c r="F23" s="305" t="e">
        <f t="shared" si="4"/>
        <v>#REF!</v>
      </c>
      <c r="G23" s="306" t="e">
        <f>SUMIFS(#REF!,#REF!,'Giam DT'!$C23,#REF!,'Giam DT'!G$3)</f>
        <v>#REF!</v>
      </c>
      <c r="H23" s="306" t="e">
        <f>SUMIFS(#REF!,#REF!,'Giam DT'!$C23,#REF!,'Giam DT'!H$3)</f>
        <v>#REF!</v>
      </c>
      <c r="I23" s="306" t="e">
        <f>SUMIFS(#REF!,#REF!,'Giam DT'!$C23,#REF!,'Giam DT'!I$3)</f>
        <v>#REF!</v>
      </c>
      <c r="J23" s="306" t="e">
        <f>SUMIFS(#REF!,#REF!,'Giam DT'!$C23,#REF!,'Giam DT'!J$3)</f>
        <v>#REF!</v>
      </c>
      <c r="K23" s="306" t="e">
        <f>SUMIFS(#REF!,#REF!,'Giam DT'!$C23,#REF!,'Giam DT'!K$3)</f>
        <v>#REF!</v>
      </c>
      <c r="L23" s="306" t="e">
        <f>SUMIFS(#REF!,#REF!,'Giam DT'!$C23,#REF!,'Giam DT'!L$3)</f>
        <v>#REF!</v>
      </c>
      <c r="M23" s="306" t="e">
        <f>SUMIFS(#REF!,#REF!,'Giam DT'!$C23,#REF!,'Giam DT'!M$3)</f>
        <v>#REF!</v>
      </c>
      <c r="N23" s="840"/>
    </row>
    <row r="24" spans="1:14" s="326" customFormat="1" ht="15.95" customHeight="1">
      <c r="A24" s="323" t="s">
        <v>212</v>
      </c>
      <c r="B24" s="324" t="s">
        <v>213</v>
      </c>
      <c r="C24" s="323" t="s">
        <v>214</v>
      </c>
      <c r="D24" s="304" t="e">
        <f t="shared" si="6"/>
        <v>#REF!</v>
      </c>
      <c r="E24" s="325"/>
      <c r="F24" s="305" t="e">
        <f t="shared" si="4"/>
        <v>#REF!</v>
      </c>
      <c r="G24" s="306" t="e">
        <f>SUMIFS(#REF!,#REF!,'Giam DT'!$C24,#REF!,'Giam DT'!G$3)</f>
        <v>#REF!</v>
      </c>
      <c r="H24" s="306" t="e">
        <f>SUMIFS(#REF!,#REF!,'Giam DT'!$C24,#REF!,'Giam DT'!H$3)</f>
        <v>#REF!</v>
      </c>
      <c r="I24" s="306" t="e">
        <f>SUMIFS(#REF!,#REF!,'Giam DT'!$C24,#REF!,'Giam DT'!I$3)</f>
        <v>#REF!</v>
      </c>
      <c r="J24" s="306" t="e">
        <f>SUMIFS(#REF!,#REF!,'Giam DT'!$C24,#REF!,'Giam DT'!J$3)</f>
        <v>#REF!</v>
      </c>
      <c r="K24" s="306" t="e">
        <f>SUMIFS(#REF!,#REF!,'Giam DT'!$C24,#REF!,'Giam DT'!K$3)</f>
        <v>#REF!</v>
      </c>
      <c r="L24" s="306" t="e">
        <f>SUMIFS(#REF!,#REF!,'Giam DT'!$C24,#REF!,'Giam DT'!L$3)</f>
        <v>#REF!</v>
      </c>
      <c r="M24" s="306" t="e">
        <f>SUMIFS(#REF!,#REF!,'Giam DT'!$C24,#REF!,'Giam DT'!M$3)</f>
        <v>#REF!</v>
      </c>
      <c r="N24" s="840"/>
    </row>
    <row r="25" spans="1:14" s="326" customFormat="1" ht="15.95" customHeight="1">
      <c r="A25" s="323" t="s">
        <v>215</v>
      </c>
      <c r="B25" s="324" t="s">
        <v>216</v>
      </c>
      <c r="C25" s="323" t="s">
        <v>129</v>
      </c>
      <c r="D25" s="304"/>
      <c r="E25" s="305" t="e">
        <f t="shared" ref="E25:E26" si="7">F25-D25</f>
        <v>#REF!</v>
      </c>
      <c r="F25" s="305" t="e">
        <f t="shared" si="4"/>
        <v>#REF!</v>
      </c>
      <c r="G25" s="306" t="e">
        <f>SUMIFS(#REF!,#REF!,'Giam DT'!$C25,#REF!,'Giam DT'!G$3)</f>
        <v>#REF!</v>
      </c>
      <c r="H25" s="306" t="e">
        <f>SUMIFS(#REF!,#REF!,'Giam DT'!$C25,#REF!,'Giam DT'!H$3)</f>
        <v>#REF!</v>
      </c>
      <c r="I25" s="306" t="e">
        <f>SUMIFS(#REF!,#REF!,'Giam DT'!$C25,#REF!,'Giam DT'!I$3)</f>
        <v>#REF!</v>
      </c>
      <c r="J25" s="306" t="e">
        <f>SUMIFS(#REF!,#REF!,'Giam DT'!$C25,#REF!,'Giam DT'!J$3)</f>
        <v>#REF!</v>
      </c>
      <c r="K25" s="306" t="e">
        <f>SUMIFS(#REF!,#REF!,'Giam DT'!$C25,#REF!,'Giam DT'!K$3)</f>
        <v>#REF!</v>
      </c>
      <c r="L25" s="306" t="e">
        <f>SUMIFS(#REF!,#REF!,'Giam DT'!$C25,#REF!,'Giam DT'!L$3)</f>
        <v>#REF!</v>
      </c>
      <c r="M25" s="306" t="e">
        <f>SUMIFS(#REF!,#REF!,'Giam DT'!$C25,#REF!,'Giam DT'!M$3)</f>
        <v>#REF!</v>
      </c>
      <c r="N25" s="840"/>
    </row>
    <row r="26" spans="1:14" s="326" customFormat="1" ht="15.95" customHeight="1">
      <c r="A26" s="327" t="s">
        <v>217</v>
      </c>
      <c r="B26" s="328" t="s">
        <v>218</v>
      </c>
      <c r="C26" s="327" t="s">
        <v>128</v>
      </c>
      <c r="D26" s="304"/>
      <c r="E26" s="305" t="e">
        <f t="shared" si="7"/>
        <v>#REF!</v>
      </c>
      <c r="F26" s="305" t="e">
        <f t="shared" si="4"/>
        <v>#REF!</v>
      </c>
      <c r="G26" s="306" t="e">
        <f>SUMIFS(#REF!,#REF!,'Giam DT'!$C26,#REF!,'Giam DT'!G$3)</f>
        <v>#REF!</v>
      </c>
      <c r="H26" s="306" t="e">
        <f>SUMIFS(#REF!,#REF!,'Giam DT'!$C26,#REF!,'Giam DT'!H$3)</f>
        <v>#REF!</v>
      </c>
      <c r="I26" s="306" t="e">
        <f>SUMIFS(#REF!,#REF!,'Giam DT'!$C26,#REF!,'Giam DT'!I$3)</f>
        <v>#REF!</v>
      </c>
      <c r="J26" s="306" t="e">
        <f>SUMIFS(#REF!,#REF!,'Giam DT'!$C26,#REF!,'Giam DT'!J$3)</f>
        <v>#REF!</v>
      </c>
      <c r="K26" s="306" t="e">
        <f>SUMIFS(#REF!,#REF!,'Giam DT'!$C26,#REF!,'Giam DT'!K$3)</f>
        <v>#REF!</v>
      </c>
      <c r="L26" s="306" t="e">
        <f>SUMIFS(#REF!,#REF!,'Giam DT'!$C26,#REF!,'Giam DT'!L$3)</f>
        <v>#REF!</v>
      </c>
      <c r="M26" s="306" t="e">
        <f>SUMIFS(#REF!,#REF!,'Giam DT'!$C26,#REF!,'Giam DT'!M$3)</f>
        <v>#REF!</v>
      </c>
      <c r="N26" s="840"/>
    </row>
    <row r="27" spans="1:14" s="326" customFormat="1" ht="15.95" customHeight="1">
      <c r="A27" s="327" t="s">
        <v>219</v>
      </c>
      <c r="B27" s="328" t="s">
        <v>763</v>
      </c>
      <c r="C27" s="327" t="s">
        <v>221</v>
      </c>
      <c r="D27" s="304"/>
      <c r="E27" s="329"/>
      <c r="F27" s="305" t="e">
        <f t="shared" si="4"/>
        <v>#REF!</v>
      </c>
      <c r="G27" s="306" t="e">
        <f>SUMIFS(#REF!,#REF!,'Giam DT'!$C27,#REF!,'Giam DT'!G$3)</f>
        <v>#REF!</v>
      </c>
      <c r="H27" s="306" t="e">
        <f>SUMIFS(#REF!,#REF!,'Giam DT'!$C27,#REF!,'Giam DT'!H$3)</f>
        <v>#REF!</v>
      </c>
      <c r="I27" s="306" t="e">
        <f>SUMIFS(#REF!,#REF!,'Giam DT'!$C27,#REF!,'Giam DT'!I$3)</f>
        <v>#REF!</v>
      </c>
      <c r="J27" s="306" t="e">
        <f>SUMIFS(#REF!,#REF!,'Giam DT'!$C27,#REF!,'Giam DT'!J$3)</f>
        <v>#REF!</v>
      </c>
      <c r="K27" s="306" t="e">
        <f>SUMIFS(#REF!,#REF!,'Giam DT'!$C27,#REF!,'Giam DT'!K$3)</f>
        <v>#REF!</v>
      </c>
      <c r="L27" s="306" t="e">
        <f>SUMIFS(#REF!,#REF!,'Giam DT'!$C27,#REF!,'Giam DT'!L$3)</f>
        <v>#REF!</v>
      </c>
      <c r="M27" s="306" t="e">
        <f>SUMIFS(#REF!,#REF!,'Giam DT'!$C27,#REF!,'Giam DT'!M$3)</f>
        <v>#REF!</v>
      </c>
      <c r="N27" s="840"/>
    </row>
    <row r="28" spans="1:14" s="326" customFormat="1" ht="27" customHeight="1">
      <c r="A28" s="327" t="s">
        <v>222</v>
      </c>
      <c r="B28" s="328" t="s">
        <v>108</v>
      </c>
      <c r="C28" s="327" t="s">
        <v>223</v>
      </c>
      <c r="D28" s="304"/>
      <c r="E28" s="305" t="e">
        <f>F28-D28</f>
        <v>#REF!</v>
      </c>
      <c r="F28" s="305" t="e">
        <f t="shared" si="4"/>
        <v>#REF!</v>
      </c>
      <c r="G28" s="306" t="e">
        <f>SUM(G29:G39)</f>
        <v>#REF!</v>
      </c>
      <c r="H28" s="306" t="e">
        <f t="shared" ref="H28:M28" si="8">SUM(H29:H39)</f>
        <v>#REF!</v>
      </c>
      <c r="I28" s="306" t="e">
        <f t="shared" si="8"/>
        <v>#REF!</v>
      </c>
      <c r="J28" s="306" t="e">
        <f t="shared" si="8"/>
        <v>#REF!</v>
      </c>
      <c r="K28" s="306" t="e">
        <f t="shared" si="8"/>
        <v>#REF!</v>
      </c>
      <c r="L28" s="306" t="e">
        <f t="shared" si="8"/>
        <v>#REF!</v>
      </c>
      <c r="M28" s="306" t="e">
        <f t="shared" si="8"/>
        <v>#REF!</v>
      </c>
      <c r="N28" s="840"/>
    </row>
    <row r="29" spans="1:14" s="333" customFormat="1" ht="15.95" customHeight="1">
      <c r="A29" s="330" t="s">
        <v>106</v>
      </c>
      <c r="B29" s="331" t="s">
        <v>764</v>
      </c>
      <c r="C29" s="330" t="s">
        <v>119</v>
      </c>
      <c r="D29" s="332"/>
      <c r="E29" s="310" t="e">
        <f t="shared" ref="E29:E32" si="9">F29-D29</f>
        <v>#REF!</v>
      </c>
      <c r="F29" s="310" t="e">
        <f t="shared" si="4"/>
        <v>#REF!</v>
      </c>
      <c r="G29" s="306" t="e">
        <f>SUMIFS(#REF!,#REF!,'Giam DT'!$C29,#REF!,'Giam DT'!G$3)</f>
        <v>#REF!</v>
      </c>
      <c r="H29" s="306" t="e">
        <f>SUMIFS(#REF!,#REF!,'Giam DT'!$C29,#REF!,'Giam DT'!H$3)</f>
        <v>#REF!</v>
      </c>
      <c r="I29" s="306" t="e">
        <f>SUMIFS(#REF!,#REF!,'Giam DT'!$C29,#REF!,'Giam DT'!I$3)</f>
        <v>#REF!</v>
      </c>
      <c r="J29" s="306" t="e">
        <f>SUMIFS(#REF!,#REF!,'Giam DT'!$C29,#REF!,'Giam DT'!J$3)</f>
        <v>#REF!</v>
      </c>
      <c r="K29" s="306" t="e">
        <f>SUMIFS(#REF!,#REF!,'Giam DT'!$C29,#REF!,'Giam DT'!K$3)</f>
        <v>#REF!</v>
      </c>
      <c r="L29" s="306" t="e">
        <f>SUMIFS(#REF!,#REF!,'Giam DT'!$C29,#REF!,'Giam DT'!L$3)</f>
        <v>#REF!</v>
      </c>
      <c r="M29" s="306" t="e">
        <f>SUMIFS(#REF!,#REF!,'Giam DT'!$C29,#REF!,'Giam DT'!M$3)</f>
        <v>#REF!</v>
      </c>
      <c r="N29" s="860"/>
    </row>
    <row r="30" spans="1:14" s="333" customFormat="1" ht="15.95" customHeight="1">
      <c r="A30" s="330" t="s">
        <v>106</v>
      </c>
      <c r="B30" s="331" t="s">
        <v>765</v>
      </c>
      <c r="C30" s="330" t="s">
        <v>120</v>
      </c>
      <c r="D30" s="332"/>
      <c r="E30" s="310" t="e">
        <f t="shared" si="9"/>
        <v>#REF!</v>
      </c>
      <c r="F30" s="310" t="e">
        <f t="shared" si="4"/>
        <v>#REF!</v>
      </c>
      <c r="G30" s="306" t="e">
        <f>SUMIFS(#REF!,#REF!,'Giam DT'!$C30,#REF!,'Giam DT'!G$3)</f>
        <v>#REF!</v>
      </c>
      <c r="H30" s="306" t="e">
        <f>SUMIFS(#REF!,#REF!,'Giam DT'!$C30,#REF!,'Giam DT'!H$3)</f>
        <v>#REF!</v>
      </c>
      <c r="I30" s="306" t="e">
        <f>SUMIFS(#REF!,#REF!,'Giam DT'!$C30,#REF!,'Giam DT'!I$3)</f>
        <v>#REF!</v>
      </c>
      <c r="J30" s="306" t="e">
        <f>SUMIFS(#REF!,#REF!,'Giam DT'!$C30,#REF!,'Giam DT'!J$3)</f>
        <v>#REF!</v>
      </c>
      <c r="K30" s="306" t="e">
        <f>SUMIFS(#REF!,#REF!,'Giam DT'!$C30,#REF!,'Giam DT'!K$3)</f>
        <v>#REF!</v>
      </c>
      <c r="L30" s="306" t="e">
        <f>SUMIFS(#REF!,#REF!,'Giam DT'!$C30,#REF!,'Giam DT'!L$3)</f>
        <v>#REF!</v>
      </c>
      <c r="M30" s="306" t="e">
        <f>SUMIFS(#REF!,#REF!,'Giam DT'!$C30,#REF!,'Giam DT'!M$3)</f>
        <v>#REF!</v>
      </c>
      <c r="N30" s="860"/>
    </row>
    <row r="31" spans="1:14" s="333" customFormat="1" ht="15.95" customHeight="1">
      <c r="A31" s="330" t="s">
        <v>106</v>
      </c>
      <c r="B31" s="331" t="s">
        <v>766</v>
      </c>
      <c r="C31" s="330" t="s">
        <v>89</v>
      </c>
      <c r="D31" s="332"/>
      <c r="E31" s="310" t="e">
        <f t="shared" si="9"/>
        <v>#REF!</v>
      </c>
      <c r="F31" s="310" t="e">
        <f t="shared" si="4"/>
        <v>#REF!</v>
      </c>
      <c r="G31" s="306" t="e">
        <f>SUMIFS(#REF!,#REF!,'Giam DT'!$C31,#REF!,'Giam DT'!G$3)</f>
        <v>#REF!</v>
      </c>
      <c r="H31" s="306" t="e">
        <f>SUMIFS(#REF!,#REF!,'Giam DT'!$C31,#REF!,'Giam DT'!H$3)</f>
        <v>#REF!</v>
      </c>
      <c r="I31" s="306" t="e">
        <f>SUMIFS(#REF!,#REF!,'Giam DT'!$C31,#REF!,'Giam DT'!I$3)</f>
        <v>#REF!</v>
      </c>
      <c r="J31" s="306" t="e">
        <f>SUMIFS(#REF!,#REF!,'Giam DT'!$C31,#REF!,'Giam DT'!J$3)</f>
        <v>#REF!</v>
      </c>
      <c r="K31" s="306" t="e">
        <f>SUMIFS(#REF!,#REF!,'Giam DT'!$C31,#REF!,'Giam DT'!K$3)</f>
        <v>#REF!</v>
      </c>
      <c r="L31" s="306" t="e">
        <f>SUMIFS(#REF!,#REF!,'Giam DT'!$C31,#REF!,'Giam DT'!L$3)</f>
        <v>#REF!</v>
      </c>
      <c r="M31" s="306" t="e">
        <f>SUMIFS(#REF!,#REF!,'Giam DT'!$C31,#REF!,'Giam DT'!M$3)</f>
        <v>#REF!</v>
      </c>
      <c r="N31" s="860"/>
    </row>
    <row r="32" spans="1:14" s="333" customFormat="1" ht="15.95" customHeight="1">
      <c r="A32" s="330" t="s">
        <v>106</v>
      </c>
      <c r="B32" s="331" t="s">
        <v>767</v>
      </c>
      <c r="C32" s="330" t="s">
        <v>133</v>
      </c>
      <c r="D32" s="332"/>
      <c r="E32" s="310" t="e">
        <f t="shared" si="9"/>
        <v>#REF!</v>
      </c>
      <c r="F32" s="310" t="e">
        <f t="shared" si="4"/>
        <v>#REF!</v>
      </c>
      <c r="G32" s="306" t="e">
        <f>SUMIFS(#REF!,#REF!,'Giam DT'!$C32,#REF!,'Giam DT'!G$3)</f>
        <v>#REF!</v>
      </c>
      <c r="H32" s="306" t="e">
        <f>SUMIFS(#REF!,#REF!,'Giam DT'!$C32,#REF!,'Giam DT'!H$3)</f>
        <v>#REF!</v>
      </c>
      <c r="I32" s="306" t="e">
        <f>SUMIFS(#REF!,#REF!,'Giam DT'!$C32,#REF!,'Giam DT'!I$3)</f>
        <v>#REF!</v>
      </c>
      <c r="J32" s="306" t="e">
        <f>SUMIFS(#REF!,#REF!,'Giam DT'!$C32,#REF!,'Giam DT'!J$3)</f>
        <v>#REF!</v>
      </c>
      <c r="K32" s="306" t="e">
        <f>SUMIFS(#REF!,#REF!,'Giam DT'!$C32,#REF!,'Giam DT'!K$3)</f>
        <v>#REF!</v>
      </c>
      <c r="L32" s="306" t="e">
        <f>SUMIFS(#REF!,#REF!,'Giam DT'!$C32,#REF!,'Giam DT'!L$3)</f>
        <v>#REF!</v>
      </c>
      <c r="M32" s="306" t="e">
        <f>SUMIFS(#REF!,#REF!,'Giam DT'!$C32,#REF!,'Giam DT'!M$3)</f>
        <v>#REF!</v>
      </c>
      <c r="N32" s="860"/>
    </row>
    <row r="33" spans="1:16" s="333" customFormat="1" ht="15.95" customHeight="1">
      <c r="A33" s="330" t="s">
        <v>106</v>
      </c>
      <c r="B33" s="331" t="s">
        <v>277</v>
      </c>
      <c r="C33" s="330" t="s">
        <v>278</v>
      </c>
      <c r="D33" s="332"/>
      <c r="E33" s="334"/>
      <c r="F33" s="310" t="e">
        <f t="shared" si="4"/>
        <v>#REF!</v>
      </c>
      <c r="G33" s="306" t="e">
        <f>SUMIFS(#REF!,#REF!,'Giam DT'!$C33,#REF!,'Giam DT'!G$3)</f>
        <v>#REF!</v>
      </c>
      <c r="H33" s="306" t="e">
        <f>SUMIFS(#REF!,#REF!,'Giam DT'!$C33,#REF!,'Giam DT'!H$3)</f>
        <v>#REF!</v>
      </c>
      <c r="I33" s="306" t="e">
        <f>SUMIFS(#REF!,#REF!,'Giam DT'!$C33,#REF!,'Giam DT'!I$3)</f>
        <v>#REF!</v>
      </c>
      <c r="J33" s="306" t="e">
        <f>SUMIFS(#REF!,#REF!,'Giam DT'!$C33,#REF!,'Giam DT'!J$3)</f>
        <v>#REF!</v>
      </c>
      <c r="K33" s="306" t="e">
        <f>SUMIFS(#REF!,#REF!,'Giam DT'!$C33,#REF!,'Giam DT'!K$3)</f>
        <v>#REF!</v>
      </c>
      <c r="L33" s="306" t="e">
        <f>SUMIFS(#REF!,#REF!,'Giam DT'!$C33,#REF!,'Giam DT'!L$3)</f>
        <v>#REF!</v>
      </c>
      <c r="M33" s="306" t="e">
        <f>SUMIFS(#REF!,#REF!,'Giam DT'!$C33,#REF!,'Giam DT'!M$3)</f>
        <v>#REF!</v>
      </c>
      <c r="N33" s="860"/>
    </row>
    <row r="34" spans="1:16" s="333" customFormat="1" ht="15.95" customHeight="1">
      <c r="A34" s="330" t="s">
        <v>106</v>
      </c>
      <c r="B34" s="331" t="s">
        <v>279</v>
      </c>
      <c r="C34" s="330" t="s">
        <v>283</v>
      </c>
      <c r="D34" s="332"/>
      <c r="E34" s="334"/>
      <c r="F34" s="310" t="e">
        <f t="shared" si="4"/>
        <v>#REF!</v>
      </c>
      <c r="G34" s="306" t="e">
        <f>SUMIFS(#REF!,#REF!,'Giam DT'!$C34,#REF!,'Giam DT'!G$3)</f>
        <v>#REF!</v>
      </c>
      <c r="H34" s="306" t="e">
        <f>SUMIFS(#REF!,#REF!,'Giam DT'!$C34,#REF!,'Giam DT'!H$3)</f>
        <v>#REF!</v>
      </c>
      <c r="I34" s="306" t="e">
        <f>SUMIFS(#REF!,#REF!,'Giam DT'!$C34,#REF!,'Giam DT'!I$3)</f>
        <v>#REF!</v>
      </c>
      <c r="J34" s="306" t="e">
        <f>SUMIFS(#REF!,#REF!,'Giam DT'!$C34,#REF!,'Giam DT'!J$3)</f>
        <v>#REF!</v>
      </c>
      <c r="K34" s="306" t="e">
        <f>SUMIFS(#REF!,#REF!,'Giam DT'!$C34,#REF!,'Giam DT'!K$3)</f>
        <v>#REF!</v>
      </c>
      <c r="L34" s="306" t="e">
        <f>SUMIFS(#REF!,#REF!,'Giam DT'!$C34,#REF!,'Giam DT'!L$3)</f>
        <v>#REF!</v>
      </c>
      <c r="M34" s="306" t="e">
        <f>SUMIFS(#REF!,#REF!,'Giam DT'!$C34,#REF!,'Giam DT'!M$3)</f>
        <v>#REF!</v>
      </c>
      <c r="N34" s="860"/>
    </row>
    <row r="35" spans="1:16" s="333" customFormat="1" ht="15.95" customHeight="1">
      <c r="A35" s="330" t="s">
        <v>106</v>
      </c>
      <c r="B35" s="331" t="s">
        <v>42</v>
      </c>
      <c r="C35" s="330" t="s">
        <v>115</v>
      </c>
      <c r="D35" s="332"/>
      <c r="E35" s="334"/>
      <c r="F35" s="310" t="e">
        <f t="shared" si="4"/>
        <v>#REF!</v>
      </c>
      <c r="G35" s="306" t="e">
        <f>SUMIFS(#REF!,#REF!,'Giam DT'!$C35,#REF!,'Giam DT'!G$3)</f>
        <v>#REF!</v>
      </c>
      <c r="H35" s="306" t="e">
        <f>SUMIFS(#REF!,#REF!,'Giam DT'!$C35,#REF!,'Giam DT'!H$3)</f>
        <v>#REF!</v>
      </c>
      <c r="I35" s="306" t="e">
        <f>SUMIFS(#REF!,#REF!,'Giam DT'!$C35,#REF!,'Giam DT'!I$3)</f>
        <v>#REF!</v>
      </c>
      <c r="J35" s="306" t="e">
        <f>SUMIFS(#REF!,#REF!,'Giam DT'!$C35,#REF!,'Giam DT'!J$3)</f>
        <v>#REF!</v>
      </c>
      <c r="K35" s="306" t="e">
        <f>SUMIFS(#REF!,#REF!,'Giam DT'!$C35,#REF!,'Giam DT'!K$3)</f>
        <v>#REF!</v>
      </c>
      <c r="L35" s="306" t="e">
        <f>SUMIFS(#REF!,#REF!,'Giam DT'!$C35,#REF!,'Giam DT'!L$3)</f>
        <v>#REF!</v>
      </c>
      <c r="M35" s="306" t="e">
        <f>SUMIFS(#REF!,#REF!,'Giam DT'!$C35,#REF!,'Giam DT'!M$3)</f>
        <v>#REF!</v>
      </c>
      <c r="N35" s="860"/>
    </row>
    <row r="36" spans="1:16" s="333" customFormat="1" ht="15.95" customHeight="1">
      <c r="A36" s="330" t="s">
        <v>106</v>
      </c>
      <c r="B36" s="331" t="s">
        <v>50</v>
      </c>
      <c r="C36" s="330" t="s">
        <v>117</v>
      </c>
      <c r="D36" s="332"/>
      <c r="E36" s="334"/>
      <c r="F36" s="310" t="e">
        <f t="shared" si="4"/>
        <v>#REF!</v>
      </c>
      <c r="G36" s="306" t="e">
        <f>SUMIFS(#REF!,#REF!,'Giam DT'!$C36,#REF!,'Giam DT'!G$3)</f>
        <v>#REF!</v>
      </c>
      <c r="H36" s="306" t="e">
        <f>SUMIFS(#REF!,#REF!,'Giam DT'!$C36,#REF!,'Giam DT'!H$3)</f>
        <v>#REF!</v>
      </c>
      <c r="I36" s="306" t="e">
        <f>SUMIFS(#REF!,#REF!,'Giam DT'!$C36,#REF!,'Giam DT'!I$3)</f>
        <v>#REF!</v>
      </c>
      <c r="J36" s="306" t="e">
        <f>SUMIFS(#REF!,#REF!,'Giam DT'!$C36,#REF!,'Giam DT'!J$3)</f>
        <v>#REF!</v>
      </c>
      <c r="K36" s="306" t="e">
        <f>SUMIFS(#REF!,#REF!,'Giam DT'!$C36,#REF!,'Giam DT'!K$3)</f>
        <v>#REF!</v>
      </c>
      <c r="L36" s="306" t="e">
        <f>SUMIFS(#REF!,#REF!,'Giam DT'!$C36,#REF!,'Giam DT'!L$3)</f>
        <v>#REF!</v>
      </c>
      <c r="M36" s="306" t="e">
        <f>SUMIFS(#REF!,#REF!,'Giam DT'!$C36,#REF!,'Giam DT'!M$3)</f>
        <v>#REF!</v>
      </c>
      <c r="N36" s="860"/>
    </row>
    <row r="37" spans="1:16" s="333" customFormat="1" ht="15.95" customHeight="1">
      <c r="A37" s="330" t="s">
        <v>106</v>
      </c>
      <c r="B37" s="331" t="s">
        <v>52</v>
      </c>
      <c r="C37" s="330" t="s">
        <v>118</v>
      </c>
      <c r="D37" s="332"/>
      <c r="E37" s="334"/>
      <c r="F37" s="310" t="e">
        <f t="shared" si="4"/>
        <v>#REF!</v>
      </c>
      <c r="G37" s="306" t="e">
        <f>SUMIFS(#REF!,#REF!,'Giam DT'!$C37,#REF!,'Giam DT'!G$3)</f>
        <v>#REF!</v>
      </c>
      <c r="H37" s="306" t="e">
        <f>SUMIFS(#REF!,#REF!,'Giam DT'!$C37,#REF!,'Giam DT'!H$3)</f>
        <v>#REF!</v>
      </c>
      <c r="I37" s="306" t="e">
        <f>SUMIFS(#REF!,#REF!,'Giam DT'!$C37,#REF!,'Giam DT'!I$3)</f>
        <v>#REF!</v>
      </c>
      <c r="J37" s="306" t="e">
        <f>SUMIFS(#REF!,#REF!,'Giam DT'!$C37,#REF!,'Giam DT'!J$3)</f>
        <v>#REF!</v>
      </c>
      <c r="K37" s="306" t="e">
        <f>SUMIFS(#REF!,#REF!,'Giam DT'!$C37,#REF!,'Giam DT'!K$3)</f>
        <v>#REF!</v>
      </c>
      <c r="L37" s="306" t="e">
        <f>SUMIFS(#REF!,#REF!,'Giam DT'!$C37,#REF!,'Giam DT'!L$3)</f>
        <v>#REF!</v>
      </c>
      <c r="M37" s="306" t="e">
        <f>SUMIFS(#REF!,#REF!,'Giam DT'!$C37,#REF!,'Giam DT'!M$3)</f>
        <v>#REF!</v>
      </c>
      <c r="N37" s="860"/>
    </row>
    <row r="38" spans="1:16" s="333" customFormat="1" ht="15.95" customHeight="1">
      <c r="A38" s="330" t="s">
        <v>106</v>
      </c>
      <c r="B38" s="331" t="s">
        <v>280</v>
      </c>
      <c r="C38" s="330" t="s">
        <v>281</v>
      </c>
      <c r="D38" s="332"/>
      <c r="E38" s="334"/>
      <c r="F38" s="310" t="e">
        <f t="shared" si="4"/>
        <v>#REF!</v>
      </c>
      <c r="G38" s="306" t="e">
        <f>SUMIFS(#REF!,#REF!,'Giam DT'!$C38,#REF!,'Giam DT'!G$3)</f>
        <v>#REF!</v>
      </c>
      <c r="H38" s="306" t="e">
        <f>SUMIFS(#REF!,#REF!,'Giam DT'!$C38,#REF!,'Giam DT'!H$3)</f>
        <v>#REF!</v>
      </c>
      <c r="I38" s="306" t="e">
        <f>SUMIFS(#REF!,#REF!,'Giam DT'!$C38,#REF!,'Giam DT'!I$3)</f>
        <v>#REF!</v>
      </c>
      <c r="J38" s="306" t="e">
        <f>SUMIFS(#REF!,#REF!,'Giam DT'!$C38,#REF!,'Giam DT'!J$3)</f>
        <v>#REF!</v>
      </c>
      <c r="K38" s="306" t="e">
        <f>SUMIFS(#REF!,#REF!,'Giam DT'!$C38,#REF!,'Giam DT'!K$3)</f>
        <v>#REF!</v>
      </c>
      <c r="L38" s="306" t="e">
        <f>SUMIFS(#REF!,#REF!,'Giam DT'!$C38,#REF!,'Giam DT'!L$3)</f>
        <v>#REF!</v>
      </c>
      <c r="M38" s="306" t="e">
        <f>SUMIFS(#REF!,#REF!,'Giam DT'!$C38,#REF!,'Giam DT'!M$3)</f>
        <v>#REF!</v>
      </c>
      <c r="N38" s="860"/>
    </row>
    <row r="39" spans="1:16" s="333" customFormat="1" ht="15.95" customHeight="1">
      <c r="A39" s="335" t="s">
        <v>106</v>
      </c>
      <c r="B39" s="336" t="s">
        <v>62</v>
      </c>
      <c r="C39" s="335" t="s">
        <v>121</v>
      </c>
      <c r="D39" s="337"/>
      <c r="E39" s="338"/>
      <c r="F39" s="339" t="e">
        <f t="shared" ref="F39:F60" si="10">SUM(G39:M39)</f>
        <v>#REF!</v>
      </c>
      <c r="G39" s="306" t="e">
        <f>SUMIFS(#REF!,#REF!,'Giam DT'!$C39,#REF!,'Giam DT'!G$3)</f>
        <v>#REF!</v>
      </c>
      <c r="H39" s="306" t="e">
        <f>SUMIFS(#REF!,#REF!,'Giam DT'!$C39,#REF!,'Giam DT'!H$3)</f>
        <v>#REF!</v>
      </c>
      <c r="I39" s="306" t="e">
        <f>SUMIFS(#REF!,#REF!,'Giam DT'!$C39,#REF!,'Giam DT'!I$3)</f>
        <v>#REF!</v>
      </c>
      <c r="J39" s="306" t="e">
        <f>SUMIFS(#REF!,#REF!,'Giam DT'!$C39,#REF!,'Giam DT'!J$3)</f>
        <v>#REF!</v>
      </c>
      <c r="K39" s="306" t="e">
        <f>SUMIFS(#REF!,#REF!,'Giam DT'!$C39,#REF!,'Giam DT'!K$3)</f>
        <v>#REF!</v>
      </c>
      <c r="L39" s="306" t="e">
        <f>SUMIFS(#REF!,#REF!,'Giam DT'!$C39,#REF!,'Giam DT'!L$3)</f>
        <v>#REF!</v>
      </c>
      <c r="M39" s="306" t="e">
        <f>SUMIFS(#REF!,#REF!,'Giam DT'!$C39,#REF!,'Giam DT'!M$3)</f>
        <v>#REF!</v>
      </c>
      <c r="N39" s="860"/>
    </row>
    <row r="40" spans="1:16" s="326" customFormat="1" ht="15.95" customHeight="1">
      <c r="A40" s="364" t="s">
        <v>224</v>
      </c>
      <c r="B40" s="365" t="s">
        <v>225</v>
      </c>
      <c r="C40" s="364" t="s">
        <v>226</v>
      </c>
      <c r="D40" s="366" t="e">
        <f t="shared" si="6"/>
        <v>#REF!</v>
      </c>
      <c r="E40" s="292" t="e">
        <f>F40-D40</f>
        <v>#REF!</v>
      </c>
      <c r="F40" s="367" t="e">
        <f t="shared" si="10"/>
        <v>#REF!</v>
      </c>
      <c r="G40" s="306" t="e">
        <f>SUMIFS(#REF!,#REF!,'Giam DT'!$C40,#REF!,'Giam DT'!G$3)</f>
        <v>#REF!</v>
      </c>
      <c r="H40" s="306" t="e">
        <f>SUMIFS(#REF!,#REF!,'Giam DT'!$C40,#REF!,'Giam DT'!H$3)</f>
        <v>#REF!</v>
      </c>
      <c r="I40" s="306" t="e">
        <f>SUMIFS(#REF!,#REF!,'Giam DT'!$C40,#REF!,'Giam DT'!I$3)</f>
        <v>#REF!</v>
      </c>
      <c r="J40" s="306" t="e">
        <f>SUMIFS(#REF!,#REF!,'Giam DT'!$C40,#REF!,'Giam DT'!J$3)</f>
        <v>#REF!</v>
      </c>
      <c r="K40" s="306" t="e">
        <f>SUMIFS(#REF!,#REF!,'Giam DT'!$C40,#REF!,'Giam DT'!K$3)</f>
        <v>#REF!</v>
      </c>
      <c r="L40" s="306" t="e">
        <f>SUMIFS(#REF!,#REF!,'Giam DT'!$C40,#REF!,'Giam DT'!L$3)</f>
        <v>#REF!</v>
      </c>
      <c r="M40" s="306" t="e">
        <f>SUMIFS(#REF!,#REF!,'Giam DT'!$C40,#REF!,'Giam DT'!M$3)</f>
        <v>#REF!</v>
      </c>
      <c r="N40" s="840"/>
    </row>
    <row r="41" spans="1:16" s="326" customFormat="1" ht="15.95" customHeight="1">
      <c r="A41" s="323" t="s">
        <v>227</v>
      </c>
      <c r="B41" s="324" t="s">
        <v>228</v>
      </c>
      <c r="C41" s="323" t="s">
        <v>229</v>
      </c>
      <c r="D41" s="304" t="e">
        <f t="shared" si="6"/>
        <v>#REF!</v>
      </c>
      <c r="E41" s="325"/>
      <c r="F41" s="305" t="e">
        <f t="shared" si="10"/>
        <v>#REF!</v>
      </c>
      <c r="G41" s="306" t="e">
        <f>SUMIFS(#REF!,#REF!,'Giam DT'!$C41,#REF!,'Giam DT'!G$3)</f>
        <v>#REF!</v>
      </c>
      <c r="H41" s="306" t="e">
        <f>SUMIFS(#REF!,#REF!,'Giam DT'!$C41,#REF!,'Giam DT'!H$3)</f>
        <v>#REF!</v>
      </c>
      <c r="I41" s="306" t="e">
        <f>SUMIFS(#REF!,#REF!,'Giam DT'!$C41,#REF!,'Giam DT'!I$3)</f>
        <v>#REF!</v>
      </c>
      <c r="J41" s="306" t="e">
        <f>SUMIFS(#REF!,#REF!,'Giam DT'!$C41,#REF!,'Giam DT'!J$3)</f>
        <v>#REF!</v>
      </c>
      <c r="K41" s="306" t="e">
        <f>SUMIFS(#REF!,#REF!,'Giam DT'!$C41,#REF!,'Giam DT'!K$3)</f>
        <v>#REF!</v>
      </c>
      <c r="L41" s="306" t="e">
        <f>SUMIFS(#REF!,#REF!,'Giam DT'!$C41,#REF!,'Giam DT'!L$3)</f>
        <v>#REF!</v>
      </c>
      <c r="M41" s="306" t="e">
        <f>SUMIFS(#REF!,#REF!,'Giam DT'!$C41,#REF!,'Giam DT'!M$3)</f>
        <v>#REF!</v>
      </c>
      <c r="N41" s="840"/>
    </row>
    <row r="42" spans="1:16" s="326" customFormat="1" ht="15.95" customHeight="1">
      <c r="A42" s="327" t="s">
        <v>230</v>
      </c>
      <c r="B42" s="328" t="s">
        <v>231</v>
      </c>
      <c r="C42" s="327" t="s">
        <v>232</v>
      </c>
      <c r="D42" s="304"/>
      <c r="E42" s="305" t="e">
        <f t="shared" ref="E42:E45" si="11">F42-D42</f>
        <v>#REF!</v>
      </c>
      <c r="F42" s="305" t="e">
        <f t="shared" si="10"/>
        <v>#REF!</v>
      </c>
      <c r="G42" s="306" t="e">
        <f>SUMIFS(#REF!,#REF!,'Giam DT'!$C42,#REF!,'Giam DT'!G$3)</f>
        <v>#REF!</v>
      </c>
      <c r="H42" s="306" t="e">
        <f>SUMIFS(#REF!,#REF!,'Giam DT'!$C42,#REF!,'Giam DT'!H$3)</f>
        <v>#REF!</v>
      </c>
      <c r="I42" s="306" t="e">
        <f>SUMIFS(#REF!,#REF!,'Giam DT'!$C42,#REF!,'Giam DT'!I$3)</f>
        <v>#REF!</v>
      </c>
      <c r="J42" s="306" t="e">
        <f>SUMIFS(#REF!,#REF!,'Giam DT'!$C42,#REF!,'Giam DT'!J$3)</f>
        <v>#REF!</v>
      </c>
      <c r="K42" s="306" t="e">
        <f>SUMIFS(#REF!,#REF!,'Giam DT'!$C42,#REF!,'Giam DT'!K$3)</f>
        <v>#REF!</v>
      </c>
      <c r="L42" s="306" t="e">
        <f>SUMIFS(#REF!,#REF!,'Giam DT'!$C42,#REF!,'Giam DT'!L$3)</f>
        <v>#REF!</v>
      </c>
      <c r="M42" s="306" t="e">
        <f>SUMIFS(#REF!,#REF!,'Giam DT'!$C42,#REF!,'Giam DT'!M$3)</f>
        <v>#REF!</v>
      </c>
      <c r="N42" s="840"/>
    </row>
    <row r="43" spans="1:16" s="326" customFormat="1" ht="15.95" customHeight="1">
      <c r="A43" s="327" t="s">
        <v>233</v>
      </c>
      <c r="B43" s="328" t="s">
        <v>234</v>
      </c>
      <c r="C43" s="327" t="s">
        <v>130</v>
      </c>
      <c r="D43" s="304"/>
      <c r="E43" s="305" t="e">
        <f t="shared" si="11"/>
        <v>#REF!</v>
      </c>
      <c r="F43" s="305" t="e">
        <f t="shared" si="10"/>
        <v>#REF!</v>
      </c>
      <c r="G43" s="306" t="e">
        <f>SUMIFS(#REF!,#REF!,'Giam DT'!$C43,#REF!,'Giam DT'!G$3)</f>
        <v>#REF!</v>
      </c>
      <c r="H43" s="306" t="e">
        <f>SUMIFS(#REF!,#REF!,'Giam DT'!$C43,#REF!,'Giam DT'!H$3)</f>
        <v>#REF!</v>
      </c>
      <c r="I43" s="306" t="e">
        <f>SUMIFS(#REF!,#REF!,'Giam DT'!$C43,#REF!,'Giam DT'!I$3)</f>
        <v>#REF!</v>
      </c>
      <c r="J43" s="306" t="e">
        <f>SUMIFS(#REF!,#REF!,'Giam DT'!$C43,#REF!,'Giam DT'!J$3)</f>
        <v>#REF!</v>
      </c>
      <c r="K43" s="306" t="e">
        <f>SUMIFS(#REF!,#REF!,'Giam DT'!$C43,#REF!,'Giam DT'!K$3)</f>
        <v>#REF!</v>
      </c>
      <c r="L43" s="306" t="e">
        <f>SUMIFS(#REF!,#REF!,'Giam DT'!$C43,#REF!,'Giam DT'!L$3)</f>
        <v>#REF!</v>
      </c>
      <c r="M43" s="306" t="e">
        <f>SUMIFS(#REF!,#REF!,'Giam DT'!$C43,#REF!,'Giam DT'!M$3)</f>
        <v>#REF!</v>
      </c>
      <c r="N43" s="840"/>
      <c r="O43" s="857" t="e">
        <f>F43+F44</f>
        <v>#REF!</v>
      </c>
      <c r="P43" s="857">
        <f>N43+N44</f>
        <v>0</v>
      </c>
    </row>
    <row r="44" spans="1:16" s="326" customFormat="1" ht="15.95" customHeight="1">
      <c r="A44" s="327" t="s">
        <v>235</v>
      </c>
      <c r="B44" s="328" t="s">
        <v>236</v>
      </c>
      <c r="C44" s="327" t="s">
        <v>237</v>
      </c>
      <c r="D44" s="304"/>
      <c r="E44" s="305" t="e">
        <f t="shared" si="11"/>
        <v>#REF!</v>
      </c>
      <c r="F44" s="305" t="e">
        <f t="shared" si="10"/>
        <v>#REF!</v>
      </c>
      <c r="G44" s="306" t="e">
        <f>SUMIFS(#REF!,#REF!,'Giam DT'!$C44,#REF!,'Giam DT'!G$3)</f>
        <v>#REF!</v>
      </c>
      <c r="H44" s="306" t="e">
        <f>SUMIFS(#REF!,#REF!,'Giam DT'!$C44,#REF!,'Giam DT'!H$3)</f>
        <v>#REF!</v>
      </c>
      <c r="I44" s="306" t="e">
        <f>SUMIFS(#REF!,#REF!,'Giam DT'!$C44,#REF!,'Giam DT'!I$3)</f>
        <v>#REF!</v>
      </c>
      <c r="J44" s="306" t="e">
        <f>SUMIFS(#REF!,#REF!,'Giam DT'!$C44,#REF!,'Giam DT'!J$3)</f>
        <v>#REF!</v>
      </c>
      <c r="K44" s="306" t="e">
        <f>SUMIFS(#REF!,#REF!,'Giam DT'!$C44,#REF!,'Giam DT'!K$3)</f>
        <v>#REF!</v>
      </c>
      <c r="L44" s="306" t="e">
        <f>SUMIFS(#REF!,#REF!,'Giam DT'!$C44,#REF!,'Giam DT'!L$3)</f>
        <v>#REF!</v>
      </c>
      <c r="M44" s="306" t="e">
        <f>SUMIFS(#REF!,#REF!,'Giam DT'!$C44,#REF!,'Giam DT'!M$3)</f>
        <v>#REF!</v>
      </c>
      <c r="N44" s="840"/>
    </row>
    <row r="45" spans="1:16" s="326" customFormat="1" ht="15.95" customHeight="1">
      <c r="A45" s="327" t="s">
        <v>238</v>
      </c>
      <c r="B45" s="328" t="s">
        <v>64</v>
      </c>
      <c r="C45" s="327" t="s">
        <v>30</v>
      </c>
      <c r="D45" s="304"/>
      <c r="E45" s="305" t="e">
        <f t="shared" si="11"/>
        <v>#REF!</v>
      </c>
      <c r="F45" s="305" t="e">
        <f t="shared" si="10"/>
        <v>#REF!</v>
      </c>
      <c r="G45" s="306" t="e">
        <f>SUMIFS(#REF!,#REF!,'Giam DT'!$C45,#REF!,'Giam DT'!G$3)</f>
        <v>#REF!</v>
      </c>
      <c r="H45" s="306" t="e">
        <f>SUMIFS(#REF!,#REF!,'Giam DT'!$C45,#REF!,'Giam DT'!H$3)</f>
        <v>#REF!</v>
      </c>
      <c r="I45" s="306" t="e">
        <f>SUMIFS(#REF!,#REF!,'Giam DT'!$C45,#REF!,'Giam DT'!I$3)</f>
        <v>#REF!</v>
      </c>
      <c r="J45" s="306" t="e">
        <f>SUMIFS(#REF!,#REF!,'Giam DT'!$C45,#REF!,'Giam DT'!J$3)</f>
        <v>#REF!</v>
      </c>
      <c r="K45" s="306" t="e">
        <f>SUMIFS(#REF!,#REF!,'Giam DT'!$C45,#REF!,'Giam DT'!K$3)</f>
        <v>#REF!</v>
      </c>
      <c r="L45" s="306" t="e">
        <f>SUMIFS(#REF!,#REF!,'Giam DT'!$C45,#REF!,'Giam DT'!L$3)</f>
        <v>#REF!</v>
      </c>
      <c r="M45" s="306" t="e">
        <f>SUMIFS(#REF!,#REF!,'Giam DT'!$C45,#REF!,'Giam DT'!M$3)</f>
        <v>#REF!</v>
      </c>
      <c r="N45" s="840"/>
    </row>
    <row r="46" spans="1:16" s="326" customFormat="1" ht="15.95" customHeight="1">
      <c r="A46" s="327" t="s">
        <v>239</v>
      </c>
      <c r="B46" s="340" t="s">
        <v>768</v>
      </c>
      <c r="C46" s="327" t="s">
        <v>241</v>
      </c>
      <c r="D46" s="304"/>
      <c r="E46" s="329"/>
      <c r="F46" s="305" t="e">
        <f t="shared" si="10"/>
        <v>#REF!</v>
      </c>
      <c r="G46" s="306" t="e">
        <f>SUMIFS(#REF!,#REF!,'Giam DT'!$C46,#REF!,'Giam DT'!G$3)</f>
        <v>#REF!</v>
      </c>
      <c r="H46" s="306" t="e">
        <f>SUMIFS(#REF!,#REF!,'Giam DT'!$C46,#REF!,'Giam DT'!H$3)</f>
        <v>#REF!</v>
      </c>
      <c r="I46" s="306" t="e">
        <f>SUMIFS(#REF!,#REF!,'Giam DT'!$C46,#REF!,'Giam DT'!I$3)</f>
        <v>#REF!</v>
      </c>
      <c r="J46" s="306" t="e">
        <f>SUMIFS(#REF!,#REF!,'Giam DT'!$C46,#REF!,'Giam DT'!J$3)</f>
        <v>#REF!</v>
      </c>
      <c r="K46" s="306" t="e">
        <f>SUMIFS(#REF!,#REF!,'Giam DT'!$C46,#REF!,'Giam DT'!K$3)</f>
        <v>#REF!</v>
      </c>
      <c r="L46" s="306" t="e">
        <f>SUMIFS(#REF!,#REF!,'Giam DT'!$C46,#REF!,'Giam DT'!L$3)</f>
        <v>#REF!</v>
      </c>
      <c r="M46" s="306" t="e">
        <f>SUMIFS(#REF!,#REF!,'Giam DT'!$C46,#REF!,'Giam DT'!M$3)</f>
        <v>#REF!</v>
      </c>
      <c r="N46" s="840"/>
    </row>
    <row r="47" spans="1:16" s="326" customFormat="1" ht="15.95" customHeight="1">
      <c r="A47" s="323" t="s">
        <v>242</v>
      </c>
      <c r="B47" s="324" t="s">
        <v>243</v>
      </c>
      <c r="C47" s="323" t="s">
        <v>244</v>
      </c>
      <c r="D47" s="304"/>
      <c r="E47" s="325"/>
      <c r="F47" s="305" t="e">
        <f t="shared" si="10"/>
        <v>#REF!</v>
      </c>
      <c r="G47" s="306" t="e">
        <f>SUMIFS(#REF!,#REF!,'Giam DT'!$C47,#REF!,'Giam DT'!G$3)</f>
        <v>#REF!</v>
      </c>
      <c r="H47" s="306" t="e">
        <f>SUMIFS(#REF!,#REF!,'Giam DT'!$C47,#REF!,'Giam DT'!H$3)</f>
        <v>#REF!</v>
      </c>
      <c r="I47" s="306" t="e">
        <f>SUMIFS(#REF!,#REF!,'Giam DT'!$C47,#REF!,'Giam DT'!I$3)</f>
        <v>#REF!</v>
      </c>
      <c r="J47" s="306" t="e">
        <f>SUMIFS(#REF!,#REF!,'Giam DT'!$C47,#REF!,'Giam DT'!J$3)</f>
        <v>#REF!</v>
      </c>
      <c r="K47" s="306" t="e">
        <f>SUMIFS(#REF!,#REF!,'Giam DT'!$C47,#REF!,'Giam DT'!K$3)</f>
        <v>#REF!</v>
      </c>
      <c r="L47" s="306" t="e">
        <f>SUMIFS(#REF!,#REF!,'Giam DT'!$C47,#REF!,'Giam DT'!L$3)</f>
        <v>#REF!</v>
      </c>
      <c r="M47" s="306" t="e">
        <f>SUMIFS(#REF!,#REF!,'Giam DT'!$C47,#REF!,'Giam DT'!M$3)</f>
        <v>#REF!</v>
      </c>
      <c r="N47" s="840"/>
    </row>
    <row r="48" spans="1:16" s="326" customFormat="1" ht="15.95" customHeight="1">
      <c r="A48" s="327" t="s">
        <v>245</v>
      </c>
      <c r="B48" s="328" t="s">
        <v>246</v>
      </c>
      <c r="C48" s="327" t="s">
        <v>247</v>
      </c>
      <c r="D48" s="304"/>
      <c r="E48" s="305" t="e">
        <f t="shared" ref="E48:E49" si="12">F48-D48</f>
        <v>#REF!</v>
      </c>
      <c r="F48" s="305" t="e">
        <f t="shared" si="10"/>
        <v>#REF!</v>
      </c>
      <c r="G48" s="306" t="e">
        <f>SUMIFS(#REF!,#REF!,'Giam DT'!$C48,#REF!,'Giam DT'!G$3)</f>
        <v>#REF!</v>
      </c>
      <c r="H48" s="306" t="e">
        <f>SUMIFS(#REF!,#REF!,'Giam DT'!$C48,#REF!,'Giam DT'!H$3)</f>
        <v>#REF!</v>
      </c>
      <c r="I48" s="306" t="e">
        <f>SUMIFS(#REF!,#REF!,'Giam DT'!$C48,#REF!,'Giam DT'!I$3)</f>
        <v>#REF!</v>
      </c>
      <c r="J48" s="306" t="e">
        <f>SUMIFS(#REF!,#REF!,'Giam DT'!$C48,#REF!,'Giam DT'!J$3)</f>
        <v>#REF!</v>
      </c>
      <c r="K48" s="306" t="e">
        <f>SUMIFS(#REF!,#REF!,'Giam DT'!$C48,#REF!,'Giam DT'!K$3)</f>
        <v>#REF!</v>
      </c>
      <c r="L48" s="306" t="e">
        <f>SUMIFS(#REF!,#REF!,'Giam DT'!$C48,#REF!,'Giam DT'!L$3)</f>
        <v>#REF!</v>
      </c>
      <c r="M48" s="306" t="e">
        <f>SUMIFS(#REF!,#REF!,'Giam DT'!$C48,#REF!,'Giam DT'!M$3)</f>
        <v>#REF!</v>
      </c>
      <c r="N48" s="840"/>
    </row>
    <row r="49" spans="1:14" s="326" customFormat="1" ht="24.75" customHeight="1">
      <c r="A49" s="327" t="s">
        <v>248</v>
      </c>
      <c r="B49" s="328" t="s">
        <v>91</v>
      </c>
      <c r="C49" s="327" t="s">
        <v>93</v>
      </c>
      <c r="D49" s="304"/>
      <c r="E49" s="305" t="e">
        <f t="shared" si="12"/>
        <v>#REF!</v>
      </c>
      <c r="F49" s="305" t="e">
        <f t="shared" si="10"/>
        <v>#REF!</v>
      </c>
      <c r="G49" s="306" t="e">
        <f>SUMIFS(#REF!,#REF!,'Giam DT'!$C49,#REF!,'Giam DT'!G$3)</f>
        <v>#REF!</v>
      </c>
      <c r="H49" s="306" t="e">
        <f>SUMIFS(#REF!,#REF!,'Giam DT'!$C49,#REF!,'Giam DT'!H$3)</f>
        <v>#REF!</v>
      </c>
      <c r="I49" s="306" t="e">
        <f>SUMIFS(#REF!,#REF!,'Giam DT'!$C49,#REF!,'Giam DT'!I$3)</f>
        <v>#REF!</v>
      </c>
      <c r="J49" s="306" t="e">
        <f>SUMIFS(#REF!,#REF!,'Giam DT'!$C49,#REF!,'Giam DT'!J$3)</f>
        <v>#REF!</v>
      </c>
      <c r="K49" s="306" t="e">
        <f>SUMIFS(#REF!,#REF!,'Giam DT'!$C49,#REF!,'Giam DT'!K$3)</f>
        <v>#REF!</v>
      </c>
      <c r="L49" s="306" t="e">
        <f>SUMIFS(#REF!,#REF!,'Giam DT'!$C49,#REF!,'Giam DT'!L$3)</f>
        <v>#REF!</v>
      </c>
      <c r="M49" s="306" t="e">
        <f>SUMIFS(#REF!,#REF!,'Giam DT'!$C49,#REF!,'Giam DT'!M$3)</f>
        <v>#REF!</v>
      </c>
      <c r="N49" s="840"/>
    </row>
    <row r="50" spans="1:14" s="326" customFormat="1" ht="15.95" customHeight="1">
      <c r="A50" s="327" t="s">
        <v>249</v>
      </c>
      <c r="B50" s="328" t="s">
        <v>250</v>
      </c>
      <c r="C50" s="327" t="s">
        <v>251</v>
      </c>
      <c r="D50" s="341"/>
      <c r="E50" s="306" t="e">
        <f>F50</f>
        <v>#REF!</v>
      </c>
      <c r="F50" s="305" t="e">
        <f t="shared" si="10"/>
        <v>#REF!</v>
      </c>
      <c r="G50" s="306" t="e">
        <f>SUMIFS(#REF!,#REF!,'Giam DT'!$C50,#REF!,'Giam DT'!G$3)</f>
        <v>#REF!</v>
      </c>
      <c r="H50" s="306" t="e">
        <f>SUMIFS(#REF!,#REF!,'Giam DT'!$C50,#REF!,'Giam DT'!H$3)</f>
        <v>#REF!</v>
      </c>
      <c r="I50" s="306" t="e">
        <f>SUMIFS(#REF!,#REF!,'Giam DT'!$C50,#REF!,'Giam DT'!I$3)</f>
        <v>#REF!</v>
      </c>
      <c r="J50" s="306" t="e">
        <f>SUMIFS(#REF!,#REF!,'Giam DT'!$C50,#REF!,'Giam DT'!J$3)</f>
        <v>#REF!</v>
      </c>
      <c r="K50" s="306" t="e">
        <f>SUMIFS(#REF!,#REF!,'Giam DT'!$C50,#REF!,'Giam DT'!K$3)</f>
        <v>#REF!</v>
      </c>
      <c r="L50" s="306" t="e">
        <f>SUMIFS(#REF!,#REF!,'Giam DT'!$C50,#REF!,'Giam DT'!L$3)</f>
        <v>#REF!</v>
      </c>
      <c r="M50" s="306" t="e">
        <f>SUMIFS(#REF!,#REF!,'Giam DT'!$C50,#REF!,'Giam DT'!M$3)</f>
        <v>#REF!</v>
      </c>
      <c r="N50" s="840"/>
    </row>
    <row r="51" spans="1:14" s="326" customFormat="1" ht="15.95" customHeight="1">
      <c r="A51" s="323" t="s">
        <v>252</v>
      </c>
      <c r="B51" s="324" t="s">
        <v>83</v>
      </c>
      <c r="C51" s="323" t="s">
        <v>116</v>
      </c>
      <c r="D51" s="342"/>
      <c r="E51" s="306" t="e">
        <f t="shared" ref="E51:E56" si="13">F51</f>
        <v>#REF!</v>
      </c>
      <c r="F51" s="305" t="e">
        <f t="shared" si="10"/>
        <v>#REF!</v>
      </c>
      <c r="G51" s="306" t="e">
        <f>SUMIFS(#REF!,#REF!,'Giam DT'!$C51,#REF!,'Giam DT'!G$3)</f>
        <v>#REF!</v>
      </c>
      <c r="H51" s="306" t="e">
        <f>SUMIFS(#REF!,#REF!,'Giam DT'!$C51,#REF!,'Giam DT'!H$3)</f>
        <v>#REF!</v>
      </c>
      <c r="I51" s="306" t="e">
        <f>SUMIFS(#REF!,#REF!,'Giam DT'!$C51,#REF!,'Giam DT'!I$3)</f>
        <v>#REF!</v>
      </c>
      <c r="J51" s="306" t="e">
        <f>SUMIFS(#REF!,#REF!,'Giam DT'!$C51,#REF!,'Giam DT'!J$3)</f>
        <v>#REF!</v>
      </c>
      <c r="K51" s="306" t="e">
        <f>SUMIFS(#REF!,#REF!,'Giam DT'!$C51,#REF!,'Giam DT'!K$3)</f>
        <v>#REF!</v>
      </c>
      <c r="L51" s="306" t="e">
        <f>SUMIFS(#REF!,#REF!,'Giam DT'!$C51,#REF!,'Giam DT'!L$3)</f>
        <v>#REF!</v>
      </c>
      <c r="M51" s="306" t="e">
        <f>SUMIFS(#REF!,#REF!,'Giam DT'!$C51,#REF!,'Giam DT'!M$3)</f>
        <v>#REF!</v>
      </c>
      <c r="N51" s="840"/>
    </row>
    <row r="52" spans="1:14" s="326" customFormat="1" ht="15.95" customHeight="1">
      <c r="A52" s="323" t="s">
        <v>253</v>
      </c>
      <c r="B52" s="324" t="s">
        <v>254</v>
      </c>
      <c r="C52" s="323" t="s">
        <v>255</v>
      </c>
      <c r="D52" s="342"/>
      <c r="E52" s="306" t="e">
        <f t="shared" si="13"/>
        <v>#REF!</v>
      </c>
      <c r="F52" s="305" t="e">
        <f t="shared" si="10"/>
        <v>#REF!</v>
      </c>
      <c r="G52" s="306" t="e">
        <f>SUMIFS(#REF!,#REF!,'Giam DT'!$C52,#REF!,'Giam DT'!G$3)</f>
        <v>#REF!</v>
      </c>
      <c r="H52" s="306" t="e">
        <f>SUMIFS(#REF!,#REF!,'Giam DT'!$C52,#REF!,'Giam DT'!H$3)</f>
        <v>#REF!</v>
      </c>
      <c r="I52" s="306" t="e">
        <f>SUMIFS(#REF!,#REF!,'Giam DT'!$C52,#REF!,'Giam DT'!I$3)</f>
        <v>#REF!</v>
      </c>
      <c r="J52" s="306" t="e">
        <f>SUMIFS(#REF!,#REF!,'Giam DT'!$C52,#REF!,'Giam DT'!J$3)</f>
        <v>#REF!</v>
      </c>
      <c r="K52" s="306" t="e">
        <f>SUMIFS(#REF!,#REF!,'Giam DT'!$C52,#REF!,'Giam DT'!K$3)</f>
        <v>#REF!</v>
      </c>
      <c r="L52" s="306" t="e">
        <f>SUMIFS(#REF!,#REF!,'Giam DT'!$C52,#REF!,'Giam DT'!L$3)</f>
        <v>#REF!</v>
      </c>
      <c r="M52" s="306" t="e">
        <f>SUMIFS(#REF!,#REF!,'Giam DT'!$C52,#REF!,'Giam DT'!M$3)</f>
        <v>#REF!</v>
      </c>
      <c r="N52" s="840"/>
    </row>
    <row r="53" spans="1:14" s="326" customFormat="1" ht="15.95" customHeight="1">
      <c r="A53" s="327" t="s">
        <v>256</v>
      </c>
      <c r="B53" s="328" t="s">
        <v>257</v>
      </c>
      <c r="C53" s="327" t="s">
        <v>258</v>
      </c>
      <c r="D53" s="341"/>
      <c r="E53" s="306" t="e">
        <f t="shared" si="13"/>
        <v>#REF!</v>
      </c>
      <c r="F53" s="305" t="e">
        <f t="shared" si="10"/>
        <v>#REF!</v>
      </c>
      <c r="G53" s="306" t="e">
        <f>SUMIFS(#REF!,#REF!,'Giam DT'!$C53,#REF!,'Giam DT'!G$3)</f>
        <v>#REF!</v>
      </c>
      <c r="H53" s="306" t="e">
        <f>SUMIFS(#REF!,#REF!,'Giam DT'!$C53,#REF!,'Giam DT'!H$3)</f>
        <v>#REF!</v>
      </c>
      <c r="I53" s="306" t="e">
        <f>SUMIFS(#REF!,#REF!,'Giam DT'!$C53,#REF!,'Giam DT'!I$3)</f>
        <v>#REF!</v>
      </c>
      <c r="J53" s="306" t="e">
        <f>SUMIFS(#REF!,#REF!,'Giam DT'!$C53,#REF!,'Giam DT'!J$3)</f>
        <v>#REF!</v>
      </c>
      <c r="K53" s="306" t="e">
        <f>SUMIFS(#REF!,#REF!,'Giam DT'!$C53,#REF!,'Giam DT'!K$3)</f>
        <v>#REF!</v>
      </c>
      <c r="L53" s="306" t="e">
        <f>SUMIFS(#REF!,#REF!,'Giam DT'!$C53,#REF!,'Giam DT'!L$3)</f>
        <v>#REF!</v>
      </c>
      <c r="M53" s="306" t="e">
        <f>SUMIFS(#REF!,#REF!,'Giam DT'!$C53,#REF!,'Giam DT'!M$3)</f>
        <v>#REF!</v>
      </c>
      <c r="N53" s="840"/>
    </row>
    <row r="54" spans="1:14" s="326" customFormat="1" ht="15.95" customHeight="1">
      <c r="A54" s="327" t="s">
        <v>259</v>
      </c>
      <c r="B54" s="328" t="s">
        <v>260</v>
      </c>
      <c r="C54" s="327" t="s">
        <v>261</v>
      </c>
      <c r="D54" s="341"/>
      <c r="E54" s="306" t="e">
        <f t="shared" si="13"/>
        <v>#REF!</v>
      </c>
      <c r="F54" s="305" t="e">
        <f t="shared" si="10"/>
        <v>#REF!</v>
      </c>
      <c r="G54" s="306" t="e">
        <f>SUMIFS(#REF!,#REF!,'Giam DT'!$C54,#REF!,'Giam DT'!G$3)</f>
        <v>#REF!</v>
      </c>
      <c r="H54" s="306" t="e">
        <f>SUMIFS(#REF!,#REF!,'Giam DT'!$C54,#REF!,'Giam DT'!H$3)</f>
        <v>#REF!</v>
      </c>
      <c r="I54" s="306" t="e">
        <f>SUMIFS(#REF!,#REF!,'Giam DT'!$C54,#REF!,'Giam DT'!I$3)</f>
        <v>#REF!</v>
      </c>
      <c r="J54" s="306" t="e">
        <f>SUMIFS(#REF!,#REF!,'Giam DT'!$C54,#REF!,'Giam DT'!J$3)</f>
        <v>#REF!</v>
      </c>
      <c r="K54" s="306" t="e">
        <f>SUMIFS(#REF!,#REF!,'Giam DT'!$C54,#REF!,'Giam DT'!K$3)</f>
        <v>#REF!</v>
      </c>
      <c r="L54" s="306" t="e">
        <f>SUMIFS(#REF!,#REF!,'Giam DT'!$C54,#REF!,'Giam DT'!L$3)</f>
        <v>#REF!</v>
      </c>
      <c r="M54" s="306" t="e">
        <f>SUMIFS(#REF!,#REF!,'Giam DT'!$C54,#REF!,'Giam DT'!M$3)</f>
        <v>#REF!</v>
      </c>
      <c r="N54" s="840"/>
    </row>
    <row r="55" spans="1:14" s="326" customFormat="1" ht="15.95" customHeight="1">
      <c r="A55" s="327" t="s">
        <v>262</v>
      </c>
      <c r="B55" s="328" t="s">
        <v>263</v>
      </c>
      <c r="C55" s="327" t="s">
        <v>264</v>
      </c>
      <c r="D55" s="341"/>
      <c r="E55" s="306" t="e">
        <f t="shared" si="13"/>
        <v>#REF!</v>
      </c>
      <c r="F55" s="305" t="e">
        <f t="shared" si="10"/>
        <v>#REF!</v>
      </c>
      <c r="G55" s="306" t="e">
        <f>SUMIFS(#REF!,#REF!,'Giam DT'!$C55,#REF!,'Giam DT'!G$3)</f>
        <v>#REF!</v>
      </c>
      <c r="H55" s="306" t="e">
        <f>SUMIFS(#REF!,#REF!,'Giam DT'!$C55,#REF!,'Giam DT'!H$3)</f>
        <v>#REF!</v>
      </c>
      <c r="I55" s="306" t="e">
        <f>SUMIFS(#REF!,#REF!,'Giam DT'!$C55,#REF!,'Giam DT'!I$3)</f>
        <v>#REF!</v>
      </c>
      <c r="J55" s="306" t="e">
        <f>SUMIFS(#REF!,#REF!,'Giam DT'!$C55,#REF!,'Giam DT'!J$3)</f>
        <v>#REF!</v>
      </c>
      <c r="K55" s="306" t="e">
        <f>SUMIFS(#REF!,#REF!,'Giam DT'!$C55,#REF!,'Giam DT'!K$3)</f>
        <v>#REF!</v>
      </c>
      <c r="L55" s="306" t="e">
        <f>SUMIFS(#REF!,#REF!,'Giam DT'!$C55,#REF!,'Giam DT'!L$3)</f>
        <v>#REF!</v>
      </c>
      <c r="M55" s="306" t="e">
        <f>SUMIFS(#REF!,#REF!,'Giam DT'!$C55,#REF!,'Giam DT'!M$3)</f>
        <v>#REF!</v>
      </c>
      <c r="N55" s="840"/>
    </row>
    <row r="56" spans="1:14" s="326" customFormat="1" ht="15.95" customHeight="1">
      <c r="A56" s="327" t="s">
        <v>265</v>
      </c>
      <c r="B56" s="328" t="s">
        <v>266</v>
      </c>
      <c r="C56" s="327" t="s">
        <v>267</v>
      </c>
      <c r="D56" s="341"/>
      <c r="E56" s="306" t="e">
        <f t="shared" si="13"/>
        <v>#REF!</v>
      </c>
      <c r="F56" s="305" t="e">
        <f t="shared" si="10"/>
        <v>#REF!</v>
      </c>
      <c r="G56" s="306" t="e">
        <f>SUMIFS(#REF!,#REF!,'Giam DT'!$C56,#REF!,'Giam DT'!G$3)</f>
        <v>#REF!</v>
      </c>
      <c r="H56" s="306" t="e">
        <f>SUMIFS(#REF!,#REF!,'Giam DT'!$C56,#REF!,'Giam DT'!H$3)</f>
        <v>#REF!</v>
      </c>
      <c r="I56" s="306" t="e">
        <f>SUMIFS(#REF!,#REF!,'Giam DT'!$C56,#REF!,'Giam DT'!I$3)</f>
        <v>#REF!</v>
      </c>
      <c r="J56" s="306" t="e">
        <f>SUMIFS(#REF!,#REF!,'Giam DT'!$C56,#REF!,'Giam DT'!J$3)</f>
        <v>#REF!</v>
      </c>
      <c r="K56" s="306" t="e">
        <f>SUMIFS(#REF!,#REF!,'Giam DT'!$C56,#REF!,'Giam DT'!K$3)</f>
        <v>#REF!</v>
      </c>
      <c r="L56" s="306" t="e">
        <f>SUMIFS(#REF!,#REF!,'Giam DT'!$C56,#REF!,'Giam DT'!L$3)</f>
        <v>#REF!</v>
      </c>
      <c r="M56" s="306" t="e">
        <f>SUMIFS(#REF!,#REF!,'Giam DT'!$C56,#REF!,'Giam DT'!M$3)</f>
        <v>#REF!</v>
      </c>
      <c r="N56" s="840"/>
    </row>
    <row r="57" spans="1:14" s="312" customFormat="1" ht="15.95" customHeight="1">
      <c r="A57" s="343">
        <v>3</v>
      </c>
      <c r="B57" s="344" t="s">
        <v>268</v>
      </c>
      <c r="C57" s="297" t="s">
        <v>53</v>
      </c>
      <c r="D57" s="298"/>
      <c r="E57" s="299">
        <f>F57-D57</f>
        <v>0</v>
      </c>
      <c r="F57" s="299">
        <f t="shared" si="10"/>
        <v>0</v>
      </c>
      <c r="G57" s="306"/>
      <c r="H57" s="306"/>
      <c r="I57" s="306"/>
      <c r="J57" s="306"/>
      <c r="K57" s="306"/>
      <c r="L57" s="306"/>
      <c r="M57" s="306"/>
    </row>
    <row r="58" spans="1:14" ht="15.95" customHeight="1">
      <c r="A58" s="343">
        <v>4</v>
      </c>
      <c r="B58" s="344" t="s">
        <v>269</v>
      </c>
      <c r="C58" s="343" t="s">
        <v>149</v>
      </c>
      <c r="D58" s="345"/>
      <c r="E58" s="346"/>
      <c r="F58" s="299">
        <f t="shared" si="10"/>
        <v>0</v>
      </c>
      <c r="G58" s="306"/>
      <c r="H58" s="306"/>
      <c r="I58" s="306"/>
      <c r="J58" s="306"/>
      <c r="K58" s="306"/>
      <c r="L58" s="306"/>
      <c r="M58" s="306"/>
    </row>
    <row r="59" spans="1:14" ht="15.95" customHeight="1">
      <c r="A59" s="343">
        <v>5</v>
      </c>
      <c r="B59" s="347" t="s">
        <v>270</v>
      </c>
      <c r="C59" s="343" t="s">
        <v>298</v>
      </c>
      <c r="D59" s="345"/>
      <c r="E59" s="346"/>
      <c r="F59" s="299">
        <f t="shared" si="10"/>
        <v>0</v>
      </c>
      <c r="G59" s="306"/>
      <c r="H59" s="306"/>
      <c r="I59" s="306"/>
      <c r="J59" s="306"/>
      <c r="K59" s="306"/>
      <c r="L59" s="306"/>
      <c r="M59" s="306"/>
    </row>
    <row r="60" spans="1:14" ht="15.95" customHeight="1">
      <c r="A60" s="343">
        <v>6</v>
      </c>
      <c r="B60" s="344" t="s">
        <v>271</v>
      </c>
      <c r="C60" s="343" t="s">
        <v>299</v>
      </c>
      <c r="D60" s="345">
        <f>F60</f>
        <v>0</v>
      </c>
      <c r="E60" s="346"/>
      <c r="F60" s="299">
        <f t="shared" si="10"/>
        <v>0</v>
      </c>
      <c r="G60" s="306">
        <f>G7</f>
        <v>0</v>
      </c>
      <c r="H60" s="306"/>
      <c r="I60" s="306"/>
      <c r="J60" s="306"/>
      <c r="K60" s="306"/>
      <c r="L60" s="306"/>
      <c r="M60" s="306"/>
    </row>
    <row r="61" spans="1:14" ht="15.95" customHeight="1">
      <c r="A61" s="343" t="s">
        <v>641</v>
      </c>
      <c r="B61" s="347" t="s">
        <v>769</v>
      </c>
      <c r="C61" s="343"/>
      <c r="D61" s="345"/>
      <c r="E61" s="346"/>
      <c r="F61" s="299"/>
      <c r="G61" s="306"/>
      <c r="H61" s="306"/>
      <c r="I61" s="306"/>
      <c r="J61" s="306"/>
      <c r="K61" s="306"/>
      <c r="L61" s="306"/>
      <c r="M61" s="306"/>
    </row>
    <row r="62" spans="1:14" ht="15.95" customHeight="1">
      <c r="A62" s="348">
        <v>1</v>
      </c>
      <c r="B62" s="328" t="s">
        <v>770</v>
      </c>
      <c r="C62" s="348" t="s">
        <v>771</v>
      </c>
      <c r="D62" s="349"/>
      <c r="E62" s="350">
        <f>F62</f>
        <v>0</v>
      </c>
      <c r="F62" s="305">
        <f t="shared" ref="F62:F70" si="14">SUM(G62:M62)</f>
        <v>0</v>
      </c>
      <c r="G62" s="306"/>
      <c r="H62" s="306"/>
      <c r="I62" s="306"/>
      <c r="J62" s="306"/>
      <c r="K62" s="306"/>
      <c r="L62" s="306"/>
      <c r="M62" s="306"/>
    </row>
    <row r="63" spans="1:14" ht="27" customHeight="1">
      <c r="A63" s="348">
        <v>2</v>
      </c>
      <c r="B63" s="328" t="s">
        <v>772</v>
      </c>
      <c r="C63" s="348" t="s">
        <v>773</v>
      </c>
      <c r="D63" s="349"/>
      <c r="E63" s="350">
        <f t="shared" ref="E63:E69" si="15">F63</f>
        <v>0</v>
      </c>
      <c r="F63" s="305">
        <f t="shared" si="14"/>
        <v>0</v>
      </c>
      <c r="G63" s="306">
        <f>G12</f>
        <v>0</v>
      </c>
      <c r="H63" s="306">
        <f t="shared" ref="H63:M63" si="16">H12</f>
        <v>0</v>
      </c>
      <c r="I63" s="306">
        <f t="shared" si="16"/>
        <v>0</v>
      </c>
      <c r="J63" s="306">
        <f t="shared" si="16"/>
        <v>0</v>
      </c>
      <c r="K63" s="306">
        <f t="shared" si="16"/>
        <v>0</v>
      </c>
      <c r="L63" s="306">
        <f t="shared" si="16"/>
        <v>0</v>
      </c>
      <c r="M63" s="306">
        <f t="shared" si="16"/>
        <v>0</v>
      </c>
    </row>
    <row r="64" spans="1:14" ht="15.95" customHeight="1">
      <c r="A64" s="348">
        <v>3</v>
      </c>
      <c r="B64" s="328" t="s">
        <v>774</v>
      </c>
      <c r="C64" s="348" t="s">
        <v>775</v>
      </c>
      <c r="D64" s="349"/>
      <c r="E64" s="350">
        <f t="shared" si="15"/>
        <v>0</v>
      </c>
      <c r="F64" s="305">
        <f t="shared" si="14"/>
        <v>0</v>
      </c>
      <c r="G64" s="306"/>
      <c r="H64" s="306"/>
      <c r="I64" s="306"/>
      <c r="J64" s="306"/>
      <c r="K64" s="306"/>
      <c r="L64" s="306"/>
      <c r="M64" s="306"/>
    </row>
    <row r="65" spans="1:13" ht="15.95" customHeight="1">
      <c r="A65" s="348">
        <v>4</v>
      </c>
      <c r="B65" s="328" t="s">
        <v>776</v>
      </c>
      <c r="C65" s="327" t="s">
        <v>777</v>
      </c>
      <c r="D65" s="341"/>
      <c r="E65" s="350">
        <f t="shared" si="15"/>
        <v>0</v>
      </c>
      <c r="F65" s="305">
        <f t="shared" si="14"/>
        <v>0</v>
      </c>
      <c r="G65" s="306">
        <f>G14</f>
        <v>0</v>
      </c>
      <c r="H65" s="306">
        <f t="shared" ref="H65:M65" si="17">H14</f>
        <v>0</v>
      </c>
      <c r="I65" s="306">
        <f t="shared" si="17"/>
        <v>0</v>
      </c>
      <c r="J65" s="306">
        <f t="shared" si="17"/>
        <v>0</v>
      </c>
      <c r="K65" s="306">
        <f t="shared" si="17"/>
        <v>0</v>
      </c>
      <c r="L65" s="306">
        <f t="shared" si="17"/>
        <v>0</v>
      </c>
      <c r="M65" s="306">
        <f t="shared" si="17"/>
        <v>0</v>
      </c>
    </row>
    <row r="66" spans="1:13" ht="15.95" customHeight="1">
      <c r="A66" s="348">
        <v>5</v>
      </c>
      <c r="B66" s="328" t="s">
        <v>778</v>
      </c>
      <c r="C66" s="327" t="s">
        <v>779</v>
      </c>
      <c r="D66" s="341"/>
      <c r="E66" s="350">
        <f t="shared" si="15"/>
        <v>0</v>
      </c>
      <c r="F66" s="305">
        <f t="shared" si="14"/>
        <v>0</v>
      </c>
      <c r="G66" s="306"/>
      <c r="H66" s="306"/>
      <c r="I66" s="306"/>
      <c r="J66" s="306"/>
      <c r="K66" s="306"/>
      <c r="L66" s="306"/>
      <c r="M66" s="306"/>
    </row>
    <row r="67" spans="1:13" ht="15.95" customHeight="1">
      <c r="A67" s="348">
        <v>6</v>
      </c>
      <c r="B67" s="328" t="s">
        <v>788</v>
      </c>
      <c r="C67" s="327" t="s">
        <v>780</v>
      </c>
      <c r="D67" s="341"/>
      <c r="E67" s="350" t="e">
        <f t="shared" si="15"/>
        <v>#REF!</v>
      </c>
      <c r="F67" s="305" t="e">
        <f t="shared" si="14"/>
        <v>#REF!</v>
      </c>
      <c r="G67" s="306" t="e">
        <f>G22</f>
        <v>#REF!</v>
      </c>
      <c r="H67" s="306" t="e">
        <f t="shared" ref="H67:M67" si="18">H22</f>
        <v>#REF!</v>
      </c>
      <c r="I67" s="306" t="e">
        <f t="shared" si="18"/>
        <v>#REF!</v>
      </c>
      <c r="J67" s="306" t="e">
        <f t="shared" si="18"/>
        <v>#REF!</v>
      </c>
      <c r="K67" s="306" t="e">
        <f t="shared" si="18"/>
        <v>#REF!</v>
      </c>
      <c r="L67" s="306" t="e">
        <f t="shared" si="18"/>
        <v>#REF!</v>
      </c>
      <c r="M67" s="306" t="e">
        <f t="shared" si="18"/>
        <v>#REF!</v>
      </c>
    </row>
    <row r="68" spans="1:13" ht="15.95" customHeight="1">
      <c r="A68" s="348">
        <v>7</v>
      </c>
      <c r="B68" s="328" t="s">
        <v>781</v>
      </c>
      <c r="C68" s="327" t="s">
        <v>782</v>
      </c>
      <c r="D68" s="341"/>
      <c r="E68" s="350">
        <f t="shared" si="15"/>
        <v>0</v>
      </c>
      <c r="F68" s="305">
        <f t="shared" si="14"/>
        <v>0</v>
      </c>
      <c r="G68" s="306"/>
      <c r="H68" s="306"/>
      <c r="I68" s="306"/>
      <c r="J68" s="306"/>
      <c r="K68" s="306"/>
      <c r="L68" s="306"/>
      <c r="M68" s="306"/>
    </row>
    <row r="69" spans="1:13" ht="15.95" customHeight="1">
      <c r="A69" s="348">
        <v>8</v>
      </c>
      <c r="B69" s="328" t="s">
        <v>783</v>
      </c>
      <c r="C69" s="327" t="s">
        <v>784</v>
      </c>
      <c r="D69" s="341"/>
      <c r="E69" s="350">
        <f t="shared" si="15"/>
        <v>0</v>
      </c>
      <c r="F69" s="305">
        <f t="shared" si="14"/>
        <v>0</v>
      </c>
      <c r="G69" s="306"/>
      <c r="H69" s="306"/>
      <c r="I69" s="306"/>
      <c r="J69" s="306"/>
      <c r="K69" s="306"/>
      <c r="L69" s="306"/>
      <c r="M69" s="306"/>
    </row>
    <row r="70" spans="1:13" ht="26.25" customHeight="1">
      <c r="A70" s="351">
        <v>9</v>
      </c>
      <c r="B70" s="352" t="s">
        <v>785</v>
      </c>
      <c r="C70" s="353" t="s">
        <v>786</v>
      </c>
      <c r="D70" s="354"/>
      <c r="E70" s="355" t="e">
        <f>F70</f>
        <v>#REF!</v>
      </c>
      <c r="F70" s="356" t="e">
        <f t="shared" si="14"/>
        <v>#REF!</v>
      </c>
      <c r="G70" s="355" t="e">
        <f>G44*130%</f>
        <v>#REF!</v>
      </c>
      <c r="H70" s="355" t="e">
        <f>H43*130%</f>
        <v>#REF!</v>
      </c>
      <c r="I70" s="355" t="e">
        <f t="shared" ref="I70:M70" si="19">I43*130%</f>
        <v>#REF!</v>
      </c>
      <c r="J70" s="355" t="e">
        <f t="shared" si="19"/>
        <v>#REF!</v>
      </c>
      <c r="K70" s="355" t="e">
        <f t="shared" si="19"/>
        <v>#REF!</v>
      </c>
      <c r="L70" s="355" t="e">
        <f t="shared" si="19"/>
        <v>#REF!</v>
      </c>
      <c r="M70" s="355" t="e">
        <f t="shared" si="19"/>
        <v>#REF!</v>
      </c>
    </row>
    <row r="71" spans="1:13">
      <c r="A71" s="1133" t="s">
        <v>272</v>
      </c>
      <c r="B71" s="1133"/>
      <c r="C71" s="1133"/>
      <c r="D71" s="1133"/>
      <c r="E71" s="1133"/>
      <c r="F71" s="1133"/>
      <c r="G71" s="1133"/>
      <c r="H71" s="1133"/>
      <c r="I71" s="1133"/>
      <c r="J71" s="1133"/>
      <c r="K71" s="1133"/>
      <c r="L71" s="1133"/>
      <c r="M71" s="1133"/>
    </row>
    <row r="72" spans="1:13">
      <c r="G72" s="294"/>
    </row>
    <row r="74" spans="1:13">
      <c r="B74" s="359"/>
    </row>
    <row r="75" spans="1:13">
      <c r="B75" s="359"/>
    </row>
    <row r="76" spans="1:13">
      <c r="B76" s="360"/>
      <c r="E76" s="294" t="e">
        <f>F36</f>
        <v>#REF!</v>
      </c>
    </row>
    <row r="77" spans="1:13">
      <c r="E77" s="278">
        <v>230</v>
      </c>
    </row>
    <row r="78" spans="1:13">
      <c r="E78" s="278">
        <v>74.510000000000005</v>
      </c>
    </row>
    <row r="79" spans="1:13">
      <c r="H79" s="278">
        <v>28.3</v>
      </c>
    </row>
    <row r="80" spans="1:13">
      <c r="H80" s="278">
        <v>10.27</v>
      </c>
    </row>
    <row r="81" spans="7:8">
      <c r="G81" s="278">
        <v>43.15</v>
      </c>
      <c r="H81" s="278">
        <v>10.88</v>
      </c>
    </row>
    <row r="82" spans="7:8">
      <c r="G82" s="278">
        <f>SUM(G79:H81)</f>
        <v>92.6</v>
      </c>
    </row>
    <row r="83" spans="7:8">
      <c r="G83" s="278">
        <f>93.06-G82</f>
        <v>0.46000000000000796</v>
      </c>
    </row>
  </sheetData>
  <mergeCells count="7">
    <mergeCell ref="A71:M71"/>
    <mergeCell ref="A1:K1"/>
    <mergeCell ref="A2:K2"/>
    <mergeCell ref="B4:B5"/>
    <mergeCell ref="C4:C5"/>
    <mergeCell ref="F4:F5"/>
    <mergeCell ref="G4:M4"/>
  </mergeCells>
  <printOptions horizontalCentered="1"/>
  <pageMargins left="0.70866141732283472" right="0.70866141732283472" top="0.59055118110236227" bottom="0.35433070866141736" header="0.31496062992125984" footer="0.31496062992125984"/>
  <pageSetup paperSize="9" scale="85" orientation="landscape" r:id="rId1"/>
  <headerFooter>
    <oddFooter xml:space="preserve">&amp;R&amp;P+3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Zeros="0" zoomScale="115" zoomScaleNormal="115" workbookViewId="0">
      <pane xSplit="3" ySplit="6" topLeftCell="D7" activePane="bottomRight" state="frozen"/>
      <selection activeCell="C14" sqref="C14:F14"/>
      <selection pane="topRight" activeCell="C14" sqref="C14:F14"/>
      <selection pane="bottomLeft" activeCell="C14" sqref="C14:F14"/>
      <selection pane="bottomRight" activeCell="N10" sqref="N10"/>
    </sheetView>
  </sheetViews>
  <sheetFormatPr defaultRowHeight="12.75"/>
  <cols>
    <col min="1" max="1" width="3.625" style="74" bestFit="1" customWidth="1"/>
    <col min="2" max="2" width="27.25" style="37" customWidth="1"/>
    <col min="3" max="3" width="4.75" style="37" bestFit="1" customWidth="1"/>
    <col min="4" max="4" width="8.375" style="58" customWidth="1"/>
    <col min="5" max="5" width="7.5" style="37" customWidth="1"/>
    <col min="6" max="6" width="8.75" style="37" customWidth="1"/>
    <col min="7" max="7" width="6.875" style="37" customWidth="1"/>
    <col min="8" max="8" width="6.875" style="37" bestFit="1" customWidth="1"/>
    <col min="9" max="9" width="7.25" style="37" bestFit="1" customWidth="1"/>
    <col min="10" max="10" width="6.875" style="37" customWidth="1"/>
    <col min="11" max="11" width="6.875" style="37" bestFit="1" customWidth="1"/>
    <col min="12" max="12" width="9.5" style="37" hidden="1" customWidth="1"/>
    <col min="13" max="228" width="9" style="37"/>
    <col min="229" max="229" width="3.625" style="37" bestFit="1" customWidth="1"/>
    <col min="230" max="230" width="36" style="37" bestFit="1" customWidth="1"/>
    <col min="231" max="231" width="4.75" style="37" bestFit="1" customWidth="1"/>
    <col min="232" max="232" width="10.25" style="37" bestFit="1" customWidth="1"/>
    <col min="233" max="233" width="7.5" style="37" customWidth="1"/>
    <col min="234" max="235" width="6.875" style="37" customWidth="1"/>
    <col min="236" max="236" width="6.875" style="37" bestFit="1" customWidth="1"/>
    <col min="237" max="237" width="7.25" style="37" bestFit="1" customWidth="1"/>
    <col min="238" max="238" width="6.875" style="37" customWidth="1"/>
    <col min="239" max="239" width="6.875" style="37" bestFit="1" customWidth="1"/>
    <col min="240" max="240" width="7.75" style="37" bestFit="1" customWidth="1"/>
    <col min="241" max="241" width="7.375" style="37" bestFit="1" customWidth="1"/>
    <col min="242" max="484" width="9" style="37"/>
    <col min="485" max="485" width="3.625" style="37" bestFit="1" customWidth="1"/>
    <col min="486" max="486" width="36" style="37" bestFit="1" customWidth="1"/>
    <col min="487" max="487" width="4.75" style="37" bestFit="1" customWidth="1"/>
    <col min="488" max="488" width="10.25" style="37" bestFit="1" customWidth="1"/>
    <col min="489" max="489" width="7.5" style="37" customWidth="1"/>
    <col min="490" max="491" width="6.875" style="37" customWidth="1"/>
    <col min="492" max="492" width="6.875" style="37" bestFit="1" customWidth="1"/>
    <col min="493" max="493" width="7.25" style="37" bestFit="1" customWidth="1"/>
    <col min="494" max="494" width="6.875" style="37" customWidth="1"/>
    <col min="495" max="495" width="6.875" style="37" bestFit="1" customWidth="1"/>
    <col min="496" max="496" width="7.75" style="37" bestFit="1" customWidth="1"/>
    <col min="497" max="497" width="7.375" style="37" bestFit="1" customWidth="1"/>
    <col min="498" max="740" width="9" style="37"/>
    <col min="741" max="741" width="3.625" style="37" bestFit="1" customWidth="1"/>
    <col min="742" max="742" width="36" style="37" bestFit="1" customWidth="1"/>
    <col min="743" max="743" width="4.75" style="37" bestFit="1" customWidth="1"/>
    <col min="744" max="744" width="10.25" style="37" bestFit="1" customWidth="1"/>
    <col min="745" max="745" width="7.5" style="37" customWidth="1"/>
    <col min="746" max="747" width="6.875" style="37" customWidth="1"/>
    <col min="748" max="748" width="6.875" style="37" bestFit="1" customWidth="1"/>
    <col min="749" max="749" width="7.25" style="37" bestFit="1" customWidth="1"/>
    <col min="750" max="750" width="6.875" style="37" customWidth="1"/>
    <col min="751" max="751" width="6.875" style="37" bestFit="1" customWidth="1"/>
    <col min="752" max="752" width="7.75" style="37" bestFit="1" customWidth="1"/>
    <col min="753" max="753" width="7.375" style="37" bestFit="1" customWidth="1"/>
    <col min="754" max="996" width="9" style="37"/>
    <col min="997" max="997" width="3.625" style="37" bestFit="1" customWidth="1"/>
    <col min="998" max="998" width="36" style="37" bestFit="1" customWidth="1"/>
    <col min="999" max="999" width="4.75" style="37" bestFit="1" customWidth="1"/>
    <col min="1000" max="1000" width="10.25" style="37" bestFit="1" customWidth="1"/>
    <col min="1001" max="1001" width="7.5" style="37" customWidth="1"/>
    <col min="1002" max="1003" width="6.875" style="37" customWidth="1"/>
    <col min="1004" max="1004" width="6.875" style="37" bestFit="1" customWidth="1"/>
    <col min="1005" max="1005" width="7.25" style="37" bestFit="1" customWidth="1"/>
    <col min="1006" max="1006" width="6.875" style="37" customWidth="1"/>
    <col min="1007" max="1007" width="6.875" style="37" bestFit="1" customWidth="1"/>
    <col min="1008" max="1008" width="7.75" style="37" bestFit="1" customWidth="1"/>
    <col min="1009" max="1009" width="7.375" style="37" bestFit="1" customWidth="1"/>
    <col min="1010" max="1252" width="9" style="37"/>
    <col min="1253" max="1253" width="3.625" style="37" bestFit="1" customWidth="1"/>
    <col min="1254" max="1254" width="36" style="37" bestFit="1" customWidth="1"/>
    <col min="1255" max="1255" width="4.75" style="37" bestFit="1" customWidth="1"/>
    <col min="1256" max="1256" width="10.25" style="37" bestFit="1" customWidth="1"/>
    <col min="1257" max="1257" width="7.5" style="37" customWidth="1"/>
    <col min="1258" max="1259" width="6.875" style="37" customWidth="1"/>
    <col min="1260" max="1260" width="6.875" style="37" bestFit="1" customWidth="1"/>
    <col min="1261" max="1261" width="7.25" style="37" bestFit="1" customWidth="1"/>
    <col min="1262" max="1262" width="6.875" style="37" customWidth="1"/>
    <col min="1263" max="1263" width="6.875" style="37" bestFit="1" customWidth="1"/>
    <col min="1264" max="1264" width="7.75" style="37" bestFit="1" customWidth="1"/>
    <col min="1265" max="1265" width="7.375" style="37" bestFit="1" customWidth="1"/>
    <col min="1266" max="1508" width="9" style="37"/>
    <col min="1509" max="1509" width="3.625" style="37" bestFit="1" customWidth="1"/>
    <col min="1510" max="1510" width="36" style="37" bestFit="1" customWidth="1"/>
    <col min="1511" max="1511" width="4.75" style="37" bestFit="1" customWidth="1"/>
    <col min="1512" max="1512" width="10.25" style="37" bestFit="1" customWidth="1"/>
    <col min="1513" max="1513" width="7.5" style="37" customWidth="1"/>
    <col min="1514" max="1515" width="6.875" style="37" customWidth="1"/>
    <col min="1516" max="1516" width="6.875" style="37" bestFit="1" customWidth="1"/>
    <col min="1517" max="1517" width="7.25" style="37" bestFit="1" customWidth="1"/>
    <col min="1518" max="1518" width="6.875" style="37" customWidth="1"/>
    <col min="1519" max="1519" width="6.875" style="37" bestFit="1" customWidth="1"/>
    <col min="1520" max="1520" width="7.75" style="37" bestFit="1" customWidth="1"/>
    <col min="1521" max="1521" width="7.375" style="37" bestFit="1" customWidth="1"/>
    <col min="1522" max="1764" width="9" style="37"/>
    <col min="1765" max="1765" width="3.625" style="37" bestFit="1" customWidth="1"/>
    <col min="1766" max="1766" width="36" style="37" bestFit="1" customWidth="1"/>
    <col min="1767" max="1767" width="4.75" style="37" bestFit="1" customWidth="1"/>
    <col min="1768" max="1768" width="10.25" style="37" bestFit="1" customWidth="1"/>
    <col min="1769" max="1769" width="7.5" style="37" customWidth="1"/>
    <col min="1770" max="1771" width="6.875" style="37" customWidth="1"/>
    <col min="1772" max="1772" width="6.875" style="37" bestFit="1" customWidth="1"/>
    <col min="1773" max="1773" width="7.25" style="37" bestFit="1" customWidth="1"/>
    <col min="1774" max="1774" width="6.875" style="37" customWidth="1"/>
    <col min="1775" max="1775" width="6.875" style="37" bestFit="1" customWidth="1"/>
    <col min="1776" max="1776" width="7.75" style="37" bestFit="1" customWidth="1"/>
    <col min="1777" max="1777" width="7.375" style="37" bestFit="1" customWidth="1"/>
    <col min="1778" max="2020" width="9" style="37"/>
    <col min="2021" max="2021" width="3.625" style="37" bestFit="1" customWidth="1"/>
    <col min="2022" max="2022" width="36" style="37" bestFit="1" customWidth="1"/>
    <col min="2023" max="2023" width="4.75" style="37" bestFit="1" customWidth="1"/>
    <col min="2024" max="2024" width="10.25" style="37" bestFit="1" customWidth="1"/>
    <col min="2025" max="2025" width="7.5" style="37" customWidth="1"/>
    <col min="2026" max="2027" width="6.875" style="37" customWidth="1"/>
    <col min="2028" max="2028" width="6.875" style="37" bestFit="1" customWidth="1"/>
    <col min="2029" max="2029" width="7.25" style="37" bestFit="1" customWidth="1"/>
    <col min="2030" max="2030" width="6.875" style="37" customWidth="1"/>
    <col min="2031" max="2031" width="6.875" style="37" bestFit="1" customWidth="1"/>
    <col min="2032" max="2032" width="7.75" style="37" bestFit="1" customWidth="1"/>
    <col min="2033" max="2033" width="7.375" style="37" bestFit="1" customWidth="1"/>
    <col min="2034" max="2276" width="9" style="37"/>
    <col min="2277" max="2277" width="3.625" style="37" bestFit="1" customWidth="1"/>
    <col min="2278" max="2278" width="36" style="37" bestFit="1" customWidth="1"/>
    <col min="2279" max="2279" width="4.75" style="37" bestFit="1" customWidth="1"/>
    <col min="2280" max="2280" width="10.25" style="37" bestFit="1" customWidth="1"/>
    <col min="2281" max="2281" width="7.5" style="37" customWidth="1"/>
    <col min="2282" max="2283" width="6.875" style="37" customWidth="1"/>
    <col min="2284" max="2284" width="6.875" style="37" bestFit="1" customWidth="1"/>
    <col min="2285" max="2285" width="7.25" style="37" bestFit="1" customWidth="1"/>
    <col min="2286" max="2286" width="6.875" style="37" customWidth="1"/>
    <col min="2287" max="2287" width="6.875" style="37" bestFit="1" customWidth="1"/>
    <col min="2288" max="2288" width="7.75" style="37" bestFit="1" customWidth="1"/>
    <col min="2289" max="2289" width="7.375" style="37" bestFit="1" customWidth="1"/>
    <col min="2290" max="2532" width="9" style="37"/>
    <col min="2533" max="2533" width="3.625" style="37" bestFit="1" customWidth="1"/>
    <col min="2534" max="2534" width="36" style="37" bestFit="1" customWidth="1"/>
    <col min="2535" max="2535" width="4.75" style="37" bestFit="1" customWidth="1"/>
    <col min="2536" max="2536" width="10.25" style="37" bestFit="1" customWidth="1"/>
    <col min="2537" max="2537" width="7.5" style="37" customWidth="1"/>
    <col min="2538" max="2539" width="6.875" style="37" customWidth="1"/>
    <col min="2540" max="2540" width="6.875" style="37" bestFit="1" customWidth="1"/>
    <col min="2541" max="2541" width="7.25" style="37" bestFit="1" customWidth="1"/>
    <col min="2542" max="2542" width="6.875" style="37" customWidth="1"/>
    <col min="2543" max="2543" width="6.875" style="37" bestFit="1" customWidth="1"/>
    <col min="2544" max="2544" width="7.75" style="37" bestFit="1" customWidth="1"/>
    <col min="2545" max="2545" width="7.375" style="37" bestFit="1" customWidth="1"/>
    <col min="2546" max="2788" width="9" style="37"/>
    <col min="2789" max="2789" width="3.625" style="37" bestFit="1" customWidth="1"/>
    <col min="2790" max="2790" width="36" style="37" bestFit="1" customWidth="1"/>
    <col min="2791" max="2791" width="4.75" style="37" bestFit="1" customWidth="1"/>
    <col min="2792" max="2792" width="10.25" style="37" bestFit="1" customWidth="1"/>
    <col min="2793" max="2793" width="7.5" style="37" customWidth="1"/>
    <col min="2794" max="2795" width="6.875" style="37" customWidth="1"/>
    <col min="2796" max="2796" width="6.875" style="37" bestFit="1" customWidth="1"/>
    <col min="2797" max="2797" width="7.25" style="37" bestFit="1" customWidth="1"/>
    <col min="2798" max="2798" width="6.875" style="37" customWidth="1"/>
    <col min="2799" max="2799" width="6.875" style="37" bestFit="1" customWidth="1"/>
    <col min="2800" max="2800" width="7.75" style="37" bestFit="1" customWidth="1"/>
    <col min="2801" max="2801" width="7.375" style="37" bestFit="1" customWidth="1"/>
    <col min="2802" max="3044" width="9" style="37"/>
    <col min="3045" max="3045" width="3.625" style="37" bestFit="1" customWidth="1"/>
    <col min="3046" max="3046" width="36" style="37" bestFit="1" customWidth="1"/>
    <col min="3047" max="3047" width="4.75" style="37" bestFit="1" customWidth="1"/>
    <col min="3048" max="3048" width="10.25" style="37" bestFit="1" customWidth="1"/>
    <col min="3049" max="3049" width="7.5" style="37" customWidth="1"/>
    <col min="3050" max="3051" width="6.875" style="37" customWidth="1"/>
    <col min="3052" max="3052" width="6.875" style="37" bestFit="1" customWidth="1"/>
    <col min="3053" max="3053" width="7.25" style="37" bestFit="1" customWidth="1"/>
    <col min="3054" max="3054" width="6.875" style="37" customWidth="1"/>
    <col min="3055" max="3055" width="6.875" style="37" bestFit="1" customWidth="1"/>
    <col min="3056" max="3056" width="7.75" style="37" bestFit="1" customWidth="1"/>
    <col min="3057" max="3057" width="7.375" style="37" bestFit="1" customWidth="1"/>
    <col min="3058" max="3300" width="9" style="37"/>
    <col min="3301" max="3301" width="3.625" style="37" bestFit="1" customWidth="1"/>
    <col min="3302" max="3302" width="36" style="37" bestFit="1" customWidth="1"/>
    <col min="3303" max="3303" width="4.75" style="37" bestFit="1" customWidth="1"/>
    <col min="3304" max="3304" width="10.25" style="37" bestFit="1" customWidth="1"/>
    <col min="3305" max="3305" width="7.5" style="37" customWidth="1"/>
    <col min="3306" max="3307" width="6.875" style="37" customWidth="1"/>
    <col min="3308" max="3308" width="6.875" style="37" bestFit="1" customWidth="1"/>
    <col min="3309" max="3309" width="7.25" style="37" bestFit="1" customWidth="1"/>
    <col min="3310" max="3310" width="6.875" style="37" customWidth="1"/>
    <col min="3311" max="3311" width="6.875" style="37" bestFit="1" customWidth="1"/>
    <col min="3312" max="3312" width="7.75" style="37" bestFit="1" customWidth="1"/>
    <col min="3313" max="3313" width="7.375" style="37" bestFit="1" customWidth="1"/>
    <col min="3314" max="3556" width="9" style="37"/>
    <col min="3557" max="3557" width="3.625" style="37" bestFit="1" customWidth="1"/>
    <col min="3558" max="3558" width="36" style="37" bestFit="1" customWidth="1"/>
    <col min="3559" max="3559" width="4.75" style="37" bestFit="1" customWidth="1"/>
    <col min="3560" max="3560" width="10.25" style="37" bestFit="1" customWidth="1"/>
    <col min="3561" max="3561" width="7.5" style="37" customWidth="1"/>
    <col min="3562" max="3563" width="6.875" style="37" customWidth="1"/>
    <col min="3564" max="3564" width="6.875" style="37" bestFit="1" customWidth="1"/>
    <col min="3565" max="3565" width="7.25" style="37" bestFit="1" customWidth="1"/>
    <col min="3566" max="3566" width="6.875" style="37" customWidth="1"/>
    <col min="3567" max="3567" width="6.875" style="37" bestFit="1" customWidth="1"/>
    <col min="3568" max="3568" width="7.75" style="37" bestFit="1" customWidth="1"/>
    <col min="3569" max="3569" width="7.375" style="37" bestFit="1" customWidth="1"/>
    <col min="3570" max="3812" width="9" style="37"/>
    <col min="3813" max="3813" width="3.625" style="37" bestFit="1" customWidth="1"/>
    <col min="3814" max="3814" width="36" style="37" bestFit="1" customWidth="1"/>
    <col min="3815" max="3815" width="4.75" style="37" bestFit="1" customWidth="1"/>
    <col min="3816" max="3816" width="10.25" style="37" bestFit="1" customWidth="1"/>
    <col min="3817" max="3817" width="7.5" style="37" customWidth="1"/>
    <col min="3818" max="3819" width="6.875" style="37" customWidth="1"/>
    <col min="3820" max="3820" width="6.875" style="37" bestFit="1" customWidth="1"/>
    <col min="3821" max="3821" width="7.25" style="37" bestFit="1" customWidth="1"/>
    <col min="3822" max="3822" width="6.875" style="37" customWidth="1"/>
    <col min="3823" max="3823" width="6.875" style="37" bestFit="1" customWidth="1"/>
    <col min="3824" max="3824" width="7.75" style="37" bestFit="1" customWidth="1"/>
    <col min="3825" max="3825" width="7.375" style="37" bestFit="1" customWidth="1"/>
    <col min="3826" max="4068" width="9" style="37"/>
    <col min="4069" max="4069" width="3.625" style="37" bestFit="1" customWidth="1"/>
    <col min="4070" max="4070" width="36" style="37" bestFit="1" customWidth="1"/>
    <col min="4071" max="4071" width="4.75" style="37" bestFit="1" customWidth="1"/>
    <col min="4072" max="4072" width="10.25" style="37" bestFit="1" customWidth="1"/>
    <col min="4073" max="4073" width="7.5" style="37" customWidth="1"/>
    <col min="4074" max="4075" width="6.875" style="37" customWidth="1"/>
    <col min="4076" max="4076" width="6.875" style="37" bestFit="1" customWidth="1"/>
    <col min="4077" max="4077" width="7.25" style="37" bestFit="1" customWidth="1"/>
    <col min="4078" max="4078" width="6.875" style="37" customWidth="1"/>
    <col min="4079" max="4079" width="6.875" style="37" bestFit="1" customWidth="1"/>
    <col min="4080" max="4080" width="7.75" style="37" bestFit="1" customWidth="1"/>
    <col min="4081" max="4081" width="7.375" style="37" bestFit="1" customWidth="1"/>
    <col min="4082" max="4324" width="9" style="37"/>
    <col min="4325" max="4325" width="3.625" style="37" bestFit="1" customWidth="1"/>
    <col min="4326" max="4326" width="36" style="37" bestFit="1" customWidth="1"/>
    <col min="4327" max="4327" width="4.75" style="37" bestFit="1" customWidth="1"/>
    <col min="4328" max="4328" width="10.25" style="37" bestFit="1" customWidth="1"/>
    <col min="4329" max="4329" width="7.5" style="37" customWidth="1"/>
    <col min="4330" max="4331" width="6.875" style="37" customWidth="1"/>
    <col min="4332" max="4332" width="6.875" style="37" bestFit="1" customWidth="1"/>
    <col min="4333" max="4333" width="7.25" style="37" bestFit="1" customWidth="1"/>
    <col min="4334" max="4334" width="6.875" style="37" customWidth="1"/>
    <col min="4335" max="4335" width="6.875" style="37" bestFit="1" customWidth="1"/>
    <col min="4336" max="4336" width="7.75" style="37" bestFit="1" customWidth="1"/>
    <col min="4337" max="4337" width="7.375" style="37" bestFit="1" customWidth="1"/>
    <col min="4338" max="4580" width="9" style="37"/>
    <col min="4581" max="4581" width="3.625" style="37" bestFit="1" customWidth="1"/>
    <col min="4582" max="4582" width="36" style="37" bestFit="1" customWidth="1"/>
    <col min="4583" max="4583" width="4.75" style="37" bestFit="1" customWidth="1"/>
    <col min="4584" max="4584" width="10.25" style="37" bestFit="1" customWidth="1"/>
    <col min="4585" max="4585" width="7.5" style="37" customWidth="1"/>
    <col min="4586" max="4587" width="6.875" style="37" customWidth="1"/>
    <col min="4588" max="4588" width="6.875" style="37" bestFit="1" customWidth="1"/>
    <col min="4589" max="4589" width="7.25" style="37" bestFit="1" customWidth="1"/>
    <col min="4590" max="4590" width="6.875" style="37" customWidth="1"/>
    <col min="4591" max="4591" width="6.875" style="37" bestFit="1" customWidth="1"/>
    <col min="4592" max="4592" width="7.75" style="37" bestFit="1" customWidth="1"/>
    <col min="4593" max="4593" width="7.375" style="37" bestFit="1" customWidth="1"/>
    <col min="4594" max="4836" width="9" style="37"/>
    <col min="4837" max="4837" width="3.625" style="37" bestFit="1" customWidth="1"/>
    <col min="4838" max="4838" width="36" style="37" bestFit="1" customWidth="1"/>
    <col min="4839" max="4839" width="4.75" style="37" bestFit="1" customWidth="1"/>
    <col min="4840" max="4840" width="10.25" style="37" bestFit="1" customWidth="1"/>
    <col min="4841" max="4841" width="7.5" style="37" customWidth="1"/>
    <col min="4842" max="4843" width="6.875" style="37" customWidth="1"/>
    <col min="4844" max="4844" width="6.875" style="37" bestFit="1" customWidth="1"/>
    <col min="4845" max="4845" width="7.25" style="37" bestFit="1" customWidth="1"/>
    <col min="4846" max="4846" width="6.875" style="37" customWidth="1"/>
    <col min="4847" max="4847" width="6.875" style="37" bestFit="1" customWidth="1"/>
    <col min="4848" max="4848" width="7.75" style="37" bestFit="1" customWidth="1"/>
    <col min="4849" max="4849" width="7.375" style="37" bestFit="1" customWidth="1"/>
    <col min="4850" max="5092" width="9" style="37"/>
    <col min="5093" max="5093" width="3.625" style="37" bestFit="1" customWidth="1"/>
    <col min="5094" max="5094" width="36" style="37" bestFit="1" customWidth="1"/>
    <col min="5095" max="5095" width="4.75" style="37" bestFit="1" customWidth="1"/>
    <col min="5096" max="5096" width="10.25" style="37" bestFit="1" customWidth="1"/>
    <col min="5097" max="5097" width="7.5" style="37" customWidth="1"/>
    <col min="5098" max="5099" width="6.875" style="37" customWidth="1"/>
    <col min="5100" max="5100" width="6.875" style="37" bestFit="1" customWidth="1"/>
    <col min="5101" max="5101" width="7.25" style="37" bestFit="1" customWidth="1"/>
    <col min="5102" max="5102" width="6.875" style="37" customWidth="1"/>
    <col min="5103" max="5103" width="6.875" style="37" bestFit="1" customWidth="1"/>
    <col min="5104" max="5104" width="7.75" style="37" bestFit="1" customWidth="1"/>
    <col min="5105" max="5105" width="7.375" style="37" bestFit="1" customWidth="1"/>
    <col min="5106" max="5348" width="9" style="37"/>
    <col min="5349" max="5349" width="3.625" style="37" bestFit="1" customWidth="1"/>
    <col min="5350" max="5350" width="36" style="37" bestFit="1" customWidth="1"/>
    <col min="5351" max="5351" width="4.75" style="37" bestFit="1" customWidth="1"/>
    <col min="5352" max="5352" width="10.25" style="37" bestFit="1" customWidth="1"/>
    <col min="5353" max="5353" width="7.5" style="37" customWidth="1"/>
    <col min="5354" max="5355" width="6.875" style="37" customWidth="1"/>
    <col min="5356" max="5356" width="6.875" style="37" bestFit="1" customWidth="1"/>
    <col min="5357" max="5357" width="7.25" style="37" bestFit="1" customWidth="1"/>
    <col min="5358" max="5358" width="6.875" style="37" customWidth="1"/>
    <col min="5359" max="5359" width="6.875" style="37" bestFit="1" customWidth="1"/>
    <col min="5360" max="5360" width="7.75" style="37" bestFit="1" customWidth="1"/>
    <col min="5361" max="5361" width="7.375" style="37" bestFit="1" customWidth="1"/>
    <col min="5362" max="5604" width="9" style="37"/>
    <col min="5605" max="5605" width="3.625" style="37" bestFit="1" customWidth="1"/>
    <col min="5606" max="5606" width="36" style="37" bestFit="1" customWidth="1"/>
    <col min="5607" max="5607" width="4.75" style="37" bestFit="1" customWidth="1"/>
    <col min="5608" max="5608" width="10.25" style="37" bestFit="1" customWidth="1"/>
    <col min="5609" max="5609" width="7.5" style="37" customWidth="1"/>
    <col min="5610" max="5611" width="6.875" style="37" customWidth="1"/>
    <col min="5612" max="5612" width="6.875" style="37" bestFit="1" customWidth="1"/>
    <col min="5613" max="5613" width="7.25" style="37" bestFit="1" customWidth="1"/>
    <col min="5614" max="5614" width="6.875" style="37" customWidth="1"/>
    <col min="5615" max="5615" width="6.875" style="37" bestFit="1" customWidth="1"/>
    <col min="5616" max="5616" width="7.75" style="37" bestFit="1" customWidth="1"/>
    <col min="5617" max="5617" width="7.375" style="37" bestFit="1" customWidth="1"/>
    <col min="5618" max="5860" width="9" style="37"/>
    <col min="5861" max="5861" width="3.625" style="37" bestFit="1" customWidth="1"/>
    <col min="5862" max="5862" width="36" style="37" bestFit="1" customWidth="1"/>
    <col min="5863" max="5863" width="4.75" style="37" bestFit="1" customWidth="1"/>
    <col min="5864" max="5864" width="10.25" style="37" bestFit="1" customWidth="1"/>
    <col min="5865" max="5865" width="7.5" style="37" customWidth="1"/>
    <col min="5866" max="5867" width="6.875" style="37" customWidth="1"/>
    <col min="5868" max="5868" width="6.875" style="37" bestFit="1" customWidth="1"/>
    <col min="5869" max="5869" width="7.25" style="37" bestFit="1" customWidth="1"/>
    <col min="5870" max="5870" width="6.875" style="37" customWidth="1"/>
    <col min="5871" max="5871" width="6.875" style="37" bestFit="1" customWidth="1"/>
    <col min="5872" max="5872" width="7.75" style="37" bestFit="1" customWidth="1"/>
    <col min="5873" max="5873" width="7.375" style="37" bestFit="1" customWidth="1"/>
    <col min="5874" max="6116" width="9" style="37"/>
    <col min="6117" max="6117" width="3.625" style="37" bestFit="1" customWidth="1"/>
    <col min="6118" max="6118" width="36" style="37" bestFit="1" customWidth="1"/>
    <col min="6119" max="6119" width="4.75" style="37" bestFit="1" customWidth="1"/>
    <col min="6120" max="6120" width="10.25" style="37" bestFit="1" customWidth="1"/>
    <col min="6121" max="6121" width="7.5" style="37" customWidth="1"/>
    <col min="6122" max="6123" width="6.875" style="37" customWidth="1"/>
    <col min="6124" max="6124" width="6.875" style="37" bestFit="1" customWidth="1"/>
    <col min="6125" max="6125" width="7.25" style="37" bestFit="1" customWidth="1"/>
    <col min="6126" max="6126" width="6.875" style="37" customWidth="1"/>
    <col min="6127" max="6127" width="6.875" style="37" bestFit="1" customWidth="1"/>
    <col min="6128" max="6128" width="7.75" style="37" bestFit="1" customWidth="1"/>
    <col min="6129" max="6129" width="7.375" style="37" bestFit="1" customWidth="1"/>
    <col min="6130" max="6372" width="9" style="37"/>
    <col min="6373" max="6373" width="3.625" style="37" bestFit="1" customWidth="1"/>
    <col min="6374" max="6374" width="36" style="37" bestFit="1" customWidth="1"/>
    <col min="6375" max="6375" width="4.75" style="37" bestFit="1" customWidth="1"/>
    <col min="6376" max="6376" width="10.25" style="37" bestFit="1" customWidth="1"/>
    <col min="6377" max="6377" width="7.5" style="37" customWidth="1"/>
    <col min="6378" max="6379" width="6.875" style="37" customWidth="1"/>
    <col min="6380" max="6380" width="6.875" style="37" bestFit="1" customWidth="1"/>
    <col min="6381" max="6381" width="7.25" style="37" bestFit="1" customWidth="1"/>
    <col min="6382" max="6382" width="6.875" style="37" customWidth="1"/>
    <col min="6383" max="6383" width="6.875" style="37" bestFit="1" customWidth="1"/>
    <col min="6384" max="6384" width="7.75" style="37" bestFit="1" customWidth="1"/>
    <col min="6385" max="6385" width="7.375" style="37" bestFit="1" customWidth="1"/>
    <col min="6386" max="6628" width="9" style="37"/>
    <col min="6629" max="6629" width="3.625" style="37" bestFit="1" customWidth="1"/>
    <col min="6630" max="6630" width="36" style="37" bestFit="1" customWidth="1"/>
    <col min="6631" max="6631" width="4.75" style="37" bestFit="1" customWidth="1"/>
    <col min="6632" max="6632" width="10.25" style="37" bestFit="1" customWidth="1"/>
    <col min="6633" max="6633" width="7.5" style="37" customWidth="1"/>
    <col min="6634" max="6635" width="6.875" style="37" customWidth="1"/>
    <col min="6636" max="6636" width="6.875" style="37" bestFit="1" customWidth="1"/>
    <col min="6637" max="6637" width="7.25" style="37" bestFit="1" customWidth="1"/>
    <col min="6638" max="6638" width="6.875" style="37" customWidth="1"/>
    <col min="6639" max="6639" width="6.875" style="37" bestFit="1" customWidth="1"/>
    <col min="6640" max="6640" width="7.75" style="37" bestFit="1" customWidth="1"/>
    <col min="6641" max="6641" width="7.375" style="37" bestFit="1" customWidth="1"/>
    <col min="6642" max="6884" width="9" style="37"/>
    <col min="6885" max="6885" width="3.625" style="37" bestFit="1" customWidth="1"/>
    <col min="6886" max="6886" width="36" style="37" bestFit="1" customWidth="1"/>
    <col min="6887" max="6887" width="4.75" style="37" bestFit="1" customWidth="1"/>
    <col min="6888" max="6888" width="10.25" style="37" bestFit="1" customWidth="1"/>
    <col min="6889" max="6889" width="7.5" style="37" customWidth="1"/>
    <col min="6890" max="6891" width="6.875" style="37" customWidth="1"/>
    <col min="6892" max="6892" width="6.875" style="37" bestFit="1" customWidth="1"/>
    <col min="6893" max="6893" width="7.25" style="37" bestFit="1" customWidth="1"/>
    <col min="6894" max="6894" width="6.875" style="37" customWidth="1"/>
    <col min="6895" max="6895" width="6.875" style="37" bestFit="1" customWidth="1"/>
    <col min="6896" max="6896" width="7.75" style="37" bestFit="1" customWidth="1"/>
    <col min="6897" max="6897" width="7.375" style="37" bestFit="1" customWidth="1"/>
    <col min="6898" max="7140" width="9" style="37"/>
    <col min="7141" max="7141" width="3.625" style="37" bestFit="1" customWidth="1"/>
    <col min="7142" max="7142" width="36" style="37" bestFit="1" customWidth="1"/>
    <col min="7143" max="7143" width="4.75" style="37" bestFit="1" customWidth="1"/>
    <col min="7144" max="7144" width="10.25" style="37" bestFit="1" customWidth="1"/>
    <col min="7145" max="7145" width="7.5" style="37" customWidth="1"/>
    <col min="7146" max="7147" width="6.875" style="37" customWidth="1"/>
    <col min="7148" max="7148" width="6.875" style="37" bestFit="1" customWidth="1"/>
    <col min="7149" max="7149" width="7.25" style="37" bestFit="1" customWidth="1"/>
    <col min="7150" max="7150" width="6.875" style="37" customWidth="1"/>
    <col min="7151" max="7151" width="6.875" style="37" bestFit="1" customWidth="1"/>
    <col min="7152" max="7152" width="7.75" style="37" bestFit="1" customWidth="1"/>
    <col min="7153" max="7153" width="7.375" style="37" bestFit="1" customWidth="1"/>
    <col min="7154" max="7396" width="9" style="37"/>
    <col min="7397" max="7397" width="3.625" style="37" bestFit="1" customWidth="1"/>
    <col min="7398" max="7398" width="36" style="37" bestFit="1" customWidth="1"/>
    <col min="7399" max="7399" width="4.75" style="37" bestFit="1" customWidth="1"/>
    <col min="7400" max="7400" width="10.25" style="37" bestFit="1" customWidth="1"/>
    <col min="7401" max="7401" width="7.5" style="37" customWidth="1"/>
    <col min="7402" max="7403" width="6.875" style="37" customWidth="1"/>
    <col min="7404" max="7404" width="6.875" style="37" bestFit="1" customWidth="1"/>
    <col min="7405" max="7405" width="7.25" style="37" bestFit="1" customWidth="1"/>
    <col min="7406" max="7406" width="6.875" style="37" customWidth="1"/>
    <col min="7407" max="7407" width="6.875" style="37" bestFit="1" customWidth="1"/>
    <col min="7408" max="7408" width="7.75" style="37" bestFit="1" customWidth="1"/>
    <col min="7409" max="7409" width="7.375" style="37" bestFit="1" customWidth="1"/>
    <col min="7410" max="7652" width="9" style="37"/>
    <col min="7653" max="7653" width="3.625" style="37" bestFit="1" customWidth="1"/>
    <col min="7654" max="7654" width="36" style="37" bestFit="1" customWidth="1"/>
    <col min="7655" max="7655" width="4.75" style="37" bestFit="1" customWidth="1"/>
    <col min="7656" max="7656" width="10.25" style="37" bestFit="1" customWidth="1"/>
    <col min="7657" max="7657" width="7.5" style="37" customWidth="1"/>
    <col min="7658" max="7659" width="6.875" style="37" customWidth="1"/>
    <col min="7660" max="7660" width="6.875" style="37" bestFit="1" customWidth="1"/>
    <col min="7661" max="7661" width="7.25" style="37" bestFit="1" customWidth="1"/>
    <col min="7662" max="7662" width="6.875" style="37" customWidth="1"/>
    <col min="7663" max="7663" width="6.875" style="37" bestFit="1" customWidth="1"/>
    <col min="7664" max="7664" width="7.75" style="37" bestFit="1" customWidth="1"/>
    <col min="7665" max="7665" width="7.375" style="37" bestFit="1" customWidth="1"/>
    <col min="7666" max="7908" width="9" style="37"/>
    <col min="7909" max="7909" width="3.625" style="37" bestFit="1" customWidth="1"/>
    <col min="7910" max="7910" width="36" style="37" bestFit="1" customWidth="1"/>
    <col min="7911" max="7911" width="4.75" style="37" bestFit="1" customWidth="1"/>
    <col min="7912" max="7912" width="10.25" style="37" bestFit="1" customWidth="1"/>
    <col min="7913" max="7913" width="7.5" style="37" customWidth="1"/>
    <col min="7914" max="7915" width="6.875" style="37" customWidth="1"/>
    <col min="7916" max="7916" width="6.875" style="37" bestFit="1" customWidth="1"/>
    <col min="7917" max="7917" width="7.25" style="37" bestFit="1" customWidth="1"/>
    <col min="7918" max="7918" width="6.875" style="37" customWidth="1"/>
    <col min="7919" max="7919" width="6.875" style="37" bestFit="1" customWidth="1"/>
    <col min="7920" max="7920" width="7.75" style="37" bestFit="1" customWidth="1"/>
    <col min="7921" max="7921" width="7.375" style="37" bestFit="1" customWidth="1"/>
    <col min="7922" max="8164" width="9" style="37"/>
    <col min="8165" max="8165" width="3.625" style="37" bestFit="1" customWidth="1"/>
    <col min="8166" max="8166" width="36" style="37" bestFit="1" customWidth="1"/>
    <col min="8167" max="8167" width="4.75" style="37" bestFit="1" customWidth="1"/>
    <col min="8168" max="8168" width="10.25" style="37" bestFit="1" customWidth="1"/>
    <col min="8169" max="8169" width="7.5" style="37" customWidth="1"/>
    <col min="8170" max="8171" width="6.875" style="37" customWidth="1"/>
    <col min="8172" max="8172" width="6.875" style="37" bestFit="1" customWidth="1"/>
    <col min="8173" max="8173" width="7.25" style="37" bestFit="1" customWidth="1"/>
    <col min="8174" max="8174" width="6.875" style="37" customWidth="1"/>
    <col min="8175" max="8175" width="6.875" style="37" bestFit="1" customWidth="1"/>
    <col min="8176" max="8176" width="7.75" style="37" bestFit="1" customWidth="1"/>
    <col min="8177" max="8177" width="7.375" style="37" bestFit="1" customWidth="1"/>
    <col min="8178" max="8420" width="9" style="37"/>
    <col min="8421" max="8421" width="3.625" style="37" bestFit="1" customWidth="1"/>
    <col min="8422" max="8422" width="36" style="37" bestFit="1" customWidth="1"/>
    <col min="8423" max="8423" width="4.75" style="37" bestFit="1" customWidth="1"/>
    <col min="8424" max="8424" width="10.25" style="37" bestFit="1" customWidth="1"/>
    <col min="8425" max="8425" width="7.5" style="37" customWidth="1"/>
    <col min="8426" max="8427" width="6.875" style="37" customWidth="1"/>
    <col min="8428" max="8428" width="6.875" style="37" bestFit="1" customWidth="1"/>
    <col min="8429" max="8429" width="7.25" style="37" bestFit="1" customWidth="1"/>
    <col min="8430" max="8430" width="6.875" style="37" customWidth="1"/>
    <col min="8431" max="8431" width="6.875" style="37" bestFit="1" customWidth="1"/>
    <col min="8432" max="8432" width="7.75" style="37" bestFit="1" customWidth="1"/>
    <col min="8433" max="8433" width="7.375" style="37" bestFit="1" customWidth="1"/>
    <col min="8434" max="8676" width="9" style="37"/>
    <col min="8677" max="8677" width="3.625" style="37" bestFit="1" customWidth="1"/>
    <col min="8678" max="8678" width="36" style="37" bestFit="1" customWidth="1"/>
    <col min="8679" max="8679" width="4.75" style="37" bestFit="1" customWidth="1"/>
    <col min="8680" max="8680" width="10.25" style="37" bestFit="1" customWidth="1"/>
    <col min="8681" max="8681" width="7.5" style="37" customWidth="1"/>
    <col min="8682" max="8683" width="6.875" style="37" customWidth="1"/>
    <col min="8684" max="8684" width="6.875" style="37" bestFit="1" customWidth="1"/>
    <col min="8685" max="8685" width="7.25" style="37" bestFit="1" customWidth="1"/>
    <col min="8686" max="8686" width="6.875" style="37" customWidth="1"/>
    <col min="8687" max="8687" width="6.875" style="37" bestFit="1" customWidth="1"/>
    <col min="8688" max="8688" width="7.75" style="37" bestFit="1" customWidth="1"/>
    <col min="8689" max="8689" width="7.375" style="37" bestFit="1" customWidth="1"/>
    <col min="8690" max="8932" width="9" style="37"/>
    <col min="8933" max="8933" width="3.625" style="37" bestFit="1" customWidth="1"/>
    <col min="8934" max="8934" width="36" style="37" bestFit="1" customWidth="1"/>
    <col min="8935" max="8935" width="4.75" style="37" bestFit="1" customWidth="1"/>
    <col min="8936" max="8936" width="10.25" style="37" bestFit="1" customWidth="1"/>
    <col min="8937" max="8937" width="7.5" style="37" customWidth="1"/>
    <col min="8938" max="8939" width="6.875" style="37" customWidth="1"/>
    <col min="8940" max="8940" width="6.875" style="37" bestFit="1" customWidth="1"/>
    <col min="8941" max="8941" width="7.25" style="37" bestFit="1" customWidth="1"/>
    <col min="8942" max="8942" width="6.875" style="37" customWidth="1"/>
    <col min="8943" max="8943" width="6.875" style="37" bestFit="1" customWidth="1"/>
    <col min="8944" max="8944" width="7.75" style="37" bestFit="1" customWidth="1"/>
    <col min="8945" max="8945" width="7.375" style="37" bestFit="1" customWidth="1"/>
    <col min="8946" max="9188" width="9" style="37"/>
    <col min="9189" max="9189" width="3.625" style="37" bestFit="1" customWidth="1"/>
    <col min="9190" max="9190" width="36" style="37" bestFit="1" customWidth="1"/>
    <col min="9191" max="9191" width="4.75" style="37" bestFit="1" customWidth="1"/>
    <col min="9192" max="9192" width="10.25" style="37" bestFit="1" customWidth="1"/>
    <col min="9193" max="9193" width="7.5" style="37" customWidth="1"/>
    <col min="9194" max="9195" width="6.875" style="37" customWidth="1"/>
    <col min="9196" max="9196" width="6.875" style="37" bestFit="1" customWidth="1"/>
    <col min="9197" max="9197" width="7.25" style="37" bestFit="1" customWidth="1"/>
    <col min="9198" max="9198" width="6.875" style="37" customWidth="1"/>
    <col min="9199" max="9199" width="6.875" style="37" bestFit="1" customWidth="1"/>
    <col min="9200" max="9200" width="7.75" style="37" bestFit="1" customWidth="1"/>
    <col min="9201" max="9201" width="7.375" style="37" bestFit="1" customWidth="1"/>
    <col min="9202" max="9444" width="9" style="37"/>
    <col min="9445" max="9445" width="3.625" style="37" bestFit="1" customWidth="1"/>
    <col min="9446" max="9446" width="36" style="37" bestFit="1" customWidth="1"/>
    <col min="9447" max="9447" width="4.75" style="37" bestFit="1" customWidth="1"/>
    <col min="9448" max="9448" width="10.25" style="37" bestFit="1" customWidth="1"/>
    <col min="9449" max="9449" width="7.5" style="37" customWidth="1"/>
    <col min="9450" max="9451" width="6.875" style="37" customWidth="1"/>
    <col min="9452" max="9452" width="6.875" style="37" bestFit="1" customWidth="1"/>
    <col min="9453" max="9453" width="7.25" style="37" bestFit="1" customWidth="1"/>
    <col min="9454" max="9454" width="6.875" style="37" customWidth="1"/>
    <col min="9455" max="9455" width="6.875" style="37" bestFit="1" customWidth="1"/>
    <col min="9456" max="9456" width="7.75" style="37" bestFit="1" customWidth="1"/>
    <col min="9457" max="9457" width="7.375" style="37" bestFit="1" customWidth="1"/>
    <col min="9458" max="9700" width="9" style="37"/>
    <col min="9701" max="9701" width="3.625" style="37" bestFit="1" customWidth="1"/>
    <col min="9702" max="9702" width="36" style="37" bestFit="1" customWidth="1"/>
    <col min="9703" max="9703" width="4.75" style="37" bestFit="1" customWidth="1"/>
    <col min="9704" max="9704" width="10.25" style="37" bestFit="1" customWidth="1"/>
    <col min="9705" max="9705" width="7.5" style="37" customWidth="1"/>
    <col min="9706" max="9707" width="6.875" style="37" customWidth="1"/>
    <col min="9708" max="9708" width="6.875" style="37" bestFit="1" customWidth="1"/>
    <col min="9709" max="9709" width="7.25" style="37" bestFit="1" customWidth="1"/>
    <col min="9710" max="9710" width="6.875" style="37" customWidth="1"/>
    <col min="9711" max="9711" width="6.875" style="37" bestFit="1" customWidth="1"/>
    <col min="9712" max="9712" width="7.75" style="37" bestFit="1" customWidth="1"/>
    <col min="9713" max="9713" width="7.375" style="37" bestFit="1" customWidth="1"/>
    <col min="9714" max="9956" width="9" style="37"/>
    <col min="9957" max="9957" width="3.625" style="37" bestFit="1" customWidth="1"/>
    <col min="9958" max="9958" width="36" style="37" bestFit="1" customWidth="1"/>
    <col min="9959" max="9959" width="4.75" style="37" bestFit="1" customWidth="1"/>
    <col min="9960" max="9960" width="10.25" style="37" bestFit="1" customWidth="1"/>
    <col min="9961" max="9961" width="7.5" style="37" customWidth="1"/>
    <col min="9962" max="9963" width="6.875" style="37" customWidth="1"/>
    <col min="9964" max="9964" width="6.875" style="37" bestFit="1" customWidth="1"/>
    <col min="9965" max="9965" width="7.25" style="37" bestFit="1" customWidth="1"/>
    <col min="9966" max="9966" width="6.875" style="37" customWidth="1"/>
    <col min="9967" max="9967" width="6.875" style="37" bestFit="1" customWidth="1"/>
    <col min="9968" max="9968" width="7.75" style="37" bestFit="1" customWidth="1"/>
    <col min="9969" max="9969" width="7.375" style="37" bestFit="1" customWidth="1"/>
    <col min="9970" max="10212" width="9" style="37"/>
    <col min="10213" max="10213" width="3.625" style="37" bestFit="1" customWidth="1"/>
    <col min="10214" max="10214" width="36" style="37" bestFit="1" customWidth="1"/>
    <col min="10215" max="10215" width="4.75" style="37" bestFit="1" customWidth="1"/>
    <col min="10216" max="10216" width="10.25" style="37" bestFit="1" customWidth="1"/>
    <col min="10217" max="10217" width="7.5" style="37" customWidth="1"/>
    <col min="10218" max="10219" width="6.875" style="37" customWidth="1"/>
    <col min="10220" max="10220" width="6.875" style="37" bestFit="1" customWidth="1"/>
    <col min="10221" max="10221" width="7.25" style="37" bestFit="1" customWidth="1"/>
    <col min="10222" max="10222" width="6.875" style="37" customWidth="1"/>
    <col min="10223" max="10223" width="6.875" style="37" bestFit="1" customWidth="1"/>
    <col min="10224" max="10224" width="7.75" style="37" bestFit="1" customWidth="1"/>
    <col min="10225" max="10225" width="7.375" style="37" bestFit="1" customWidth="1"/>
    <col min="10226" max="10468" width="9" style="37"/>
    <col min="10469" max="10469" width="3.625" style="37" bestFit="1" customWidth="1"/>
    <col min="10470" max="10470" width="36" style="37" bestFit="1" customWidth="1"/>
    <col min="10471" max="10471" width="4.75" style="37" bestFit="1" customWidth="1"/>
    <col min="10472" max="10472" width="10.25" style="37" bestFit="1" customWidth="1"/>
    <col min="10473" max="10473" width="7.5" style="37" customWidth="1"/>
    <col min="10474" max="10475" width="6.875" style="37" customWidth="1"/>
    <col min="10476" max="10476" width="6.875" style="37" bestFit="1" customWidth="1"/>
    <col min="10477" max="10477" width="7.25" style="37" bestFit="1" customWidth="1"/>
    <col min="10478" max="10478" width="6.875" style="37" customWidth="1"/>
    <col min="10479" max="10479" width="6.875" style="37" bestFit="1" customWidth="1"/>
    <col min="10480" max="10480" width="7.75" style="37" bestFit="1" customWidth="1"/>
    <col min="10481" max="10481" width="7.375" style="37" bestFit="1" customWidth="1"/>
    <col min="10482" max="10724" width="9" style="37"/>
    <col min="10725" max="10725" width="3.625" style="37" bestFit="1" customWidth="1"/>
    <col min="10726" max="10726" width="36" style="37" bestFit="1" customWidth="1"/>
    <col min="10727" max="10727" width="4.75" style="37" bestFit="1" customWidth="1"/>
    <col min="10728" max="10728" width="10.25" style="37" bestFit="1" customWidth="1"/>
    <col min="10729" max="10729" width="7.5" style="37" customWidth="1"/>
    <col min="10730" max="10731" width="6.875" style="37" customWidth="1"/>
    <col min="10732" max="10732" width="6.875" style="37" bestFit="1" customWidth="1"/>
    <col min="10733" max="10733" width="7.25" style="37" bestFit="1" customWidth="1"/>
    <col min="10734" max="10734" width="6.875" style="37" customWidth="1"/>
    <col min="10735" max="10735" width="6.875" style="37" bestFit="1" customWidth="1"/>
    <col min="10736" max="10736" width="7.75" style="37" bestFit="1" customWidth="1"/>
    <col min="10737" max="10737" width="7.375" style="37" bestFit="1" customWidth="1"/>
    <col min="10738" max="10980" width="9" style="37"/>
    <col min="10981" max="10981" width="3.625" style="37" bestFit="1" customWidth="1"/>
    <col min="10982" max="10982" width="36" style="37" bestFit="1" customWidth="1"/>
    <col min="10983" max="10983" width="4.75" style="37" bestFit="1" customWidth="1"/>
    <col min="10984" max="10984" width="10.25" style="37" bestFit="1" customWidth="1"/>
    <col min="10985" max="10985" width="7.5" style="37" customWidth="1"/>
    <col min="10986" max="10987" width="6.875" style="37" customWidth="1"/>
    <col min="10988" max="10988" width="6.875" style="37" bestFit="1" customWidth="1"/>
    <col min="10989" max="10989" width="7.25" style="37" bestFit="1" customWidth="1"/>
    <col min="10990" max="10990" width="6.875" style="37" customWidth="1"/>
    <col min="10991" max="10991" width="6.875" style="37" bestFit="1" customWidth="1"/>
    <col min="10992" max="10992" width="7.75" style="37" bestFit="1" customWidth="1"/>
    <col min="10993" max="10993" width="7.375" style="37" bestFit="1" customWidth="1"/>
    <col min="10994" max="11236" width="9" style="37"/>
    <col min="11237" max="11237" width="3.625" style="37" bestFit="1" customWidth="1"/>
    <col min="11238" max="11238" width="36" style="37" bestFit="1" customWidth="1"/>
    <col min="11239" max="11239" width="4.75" style="37" bestFit="1" customWidth="1"/>
    <col min="11240" max="11240" width="10.25" style="37" bestFit="1" customWidth="1"/>
    <col min="11241" max="11241" width="7.5" style="37" customWidth="1"/>
    <col min="11242" max="11243" width="6.875" style="37" customWidth="1"/>
    <col min="11244" max="11244" width="6.875" style="37" bestFit="1" customWidth="1"/>
    <col min="11245" max="11245" width="7.25" style="37" bestFit="1" customWidth="1"/>
    <col min="11246" max="11246" width="6.875" style="37" customWidth="1"/>
    <col min="11247" max="11247" width="6.875" style="37" bestFit="1" customWidth="1"/>
    <col min="11248" max="11248" width="7.75" style="37" bestFit="1" customWidth="1"/>
    <col min="11249" max="11249" width="7.375" style="37" bestFit="1" customWidth="1"/>
    <col min="11250" max="11492" width="9" style="37"/>
    <col min="11493" max="11493" width="3.625" style="37" bestFit="1" customWidth="1"/>
    <col min="11494" max="11494" width="36" style="37" bestFit="1" customWidth="1"/>
    <col min="11495" max="11495" width="4.75" style="37" bestFit="1" customWidth="1"/>
    <col min="11496" max="11496" width="10.25" style="37" bestFit="1" customWidth="1"/>
    <col min="11497" max="11497" width="7.5" style="37" customWidth="1"/>
    <col min="11498" max="11499" width="6.875" style="37" customWidth="1"/>
    <col min="11500" max="11500" width="6.875" style="37" bestFit="1" customWidth="1"/>
    <col min="11501" max="11501" width="7.25" style="37" bestFit="1" customWidth="1"/>
    <col min="11502" max="11502" width="6.875" style="37" customWidth="1"/>
    <col min="11503" max="11503" width="6.875" style="37" bestFit="1" customWidth="1"/>
    <col min="11504" max="11504" width="7.75" style="37" bestFit="1" customWidth="1"/>
    <col min="11505" max="11505" width="7.375" style="37" bestFit="1" customWidth="1"/>
    <col min="11506" max="11748" width="9" style="37"/>
    <col min="11749" max="11749" width="3.625" style="37" bestFit="1" customWidth="1"/>
    <col min="11750" max="11750" width="36" style="37" bestFit="1" customWidth="1"/>
    <col min="11751" max="11751" width="4.75" style="37" bestFit="1" customWidth="1"/>
    <col min="11752" max="11752" width="10.25" style="37" bestFit="1" customWidth="1"/>
    <col min="11753" max="11753" width="7.5" style="37" customWidth="1"/>
    <col min="11754" max="11755" width="6.875" style="37" customWidth="1"/>
    <col min="11756" max="11756" width="6.875" style="37" bestFit="1" customWidth="1"/>
    <col min="11757" max="11757" width="7.25" style="37" bestFit="1" customWidth="1"/>
    <col min="11758" max="11758" width="6.875" style="37" customWidth="1"/>
    <col min="11759" max="11759" width="6.875" style="37" bestFit="1" customWidth="1"/>
    <col min="11760" max="11760" width="7.75" style="37" bestFit="1" customWidth="1"/>
    <col min="11761" max="11761" width="7.375" style="37" bestFit="1" customWidth="1"/>
    <col min="11762" max="12004" width="9" style="37"/>
    <col min="12005" max="12005" width="3.625" style="37" bestFit="1" customWidth="1"/>
    <col min="12006" max="12006" width="36" style="37" bestFit="1" customWidth="1"/>
    <col min="12007" max="12007" width="4.75" style="37" bestFit="1" customWidth="1"/>
    <col min="12008" max="12008" width="10.25" style="37" bestFit="1" customWidth="1"/>
    <col min="12009" max="12009" width="7.5" style="37" customWidth="1"/>
    <col min="12010" max="12011" width="6.875" style="37" customWidth="1"/>
    <col min="12012" max="12012" width="6.875" style="37" bestFit="1" customWidth="1"/>
    <col min="12013" max="12013" width="7.25" style="37" bestFit="1" customWidth="1"/>
    <col min="12014" max="12014" width="6.875" style="37" customWidth="1"/>
    <col min="12015" max="12015" width="6.875" style="37" bestFit="1" customWidth="1"/>
    <col min="12016" max="12016" width="7.75" style="37" bestFit="1" customWidth="1"/>
    <col min="12017" max="12017" width="7.375" style="37" bestFit="1" customWidth="1"/>
    <col min="12018" max="12260" width="9" style="37"/>
    <col min="12261" max="12261" width="3.625" style="37" bestFit="1" customWidth="1"/>
    <col min="12262" max="12262" width="36" style="37" bestFit="1" customWidth="1"/>
    <col min="12263" max="12263" width="4.75" style="37" bestFit="1" customWidth="1"/>
    <col min="12264" max="12264" width="10.25" style="37" bestFit="1" customWidth="1"/>
    <col min="12265" max="12265" width="7.5" style="37" customWidth="1"/>
    <col min="12266" max="12267" width="6.875" style="37" customWidth="1"/>
    <col min="12268" max="12268" width="6.875" style="37" bestFit="1" customWidth="1"/>
    <col min="12269" max="12269" width="7.25" style="37" bestFit="1" customWidth="1"/>
    <col min="12270" max="12270" width="6.875" style="37" customWidth="1"/>
    <col min="12271" max="12271" width="6.875" style="37" bestFit="1" customWidth="1"/>
    <col min="12272" max="12272" width="7.75" style="37" bestFit="1" customWidth="1"/>
    <col min="12273" max="12273" width="7.375" style="37" bestFit="1" customWidth="1"/>
    <col min="12274" max="12516" width="9" style="37"/>
    <col min="12517" max="12517" width="3.625" style="37" bestFit="1" customWidth="1"/>
    <col min="12518" max="12518" width="36" style="37" bestFit="1" customWidth="1"/>
    <col min="12519" max="12519" width="4.75" style="37" bestFit="1" customWidth="1"/>
    <col min="12520" max="12520" width="10.25" style="37" bestFit="1" customWidth="1"/>
    <col min="12521" max="12521" width="7.5" style="37" customWidth="1"/>
    <col min="12522" max="12523" width="6.875" style="37" customWidth="1"/>
    <col min="12524" max="12524" width="6.875" style="37" bestFit="1" customWidth="1"/>
    <col min="12525" max="12525" width="7.25" style="37" bestFit="1" customWidth="1"/>
    <col min="12526" max="12526" width="6.875" style="37" customWidth="1"/>
    <col min="12527" max="12527" width="6.875" style="37" bestFit="1" customWidth="1"/>
    <col min="12528" max="12528" width="7.75" style="37" bestFit="1" customWidth="1"/>
    <col min="12529" max="12529" width="7.375" style="37" bestFit="1" customWidth="1"/>
    <col min="12530" max="12772" width="9" style="37"/>
    <col min="12773" max="12773" width="3.625" style="37" bestFit="1" customWidth="1"/>
    <col min="12774" max="12774" width="36" style="37" bestFit="1" customWidth="1"/>
    <col min="12775" max="12775" width="4.75" style="37" bestFit="1" customWidth="1"/>
    <col min="12776" max="12776" width="10.25" style="37" bestFit="1" customWidth="1"/>
    <col min="12777" max="12777" width="7.5" style="37" customWidth="1"/>
    <col min="12778" max="12779" width="6.875" style="37" customWidth="1"/>
    <col min="12780" max="12780" width="6.875" style="37" bestFit="1" customWidth="1"/>
    <col min="12781" max="12781" width="7.25" style="37" bestFit="1" customWidth="1"/>
    <col min="12782" max="12782" width="6.875" style="37" customWidth="1"/>
    <col min="12783" max="12783" width="6.875" style="37" bestFit="1" customWidth="1"/>
    <col min="12784" max="12784" width="7.75" style="37" bestFit="1" customWidth="1"/>
    <col min="12785" max="12785" width="7.375" style="37" bestFit="1" customWidth="1"/>
    <col min="12786" max="13028" width="9" style="37"/>
    <col min="13029" max="13029" width="3.625" style="37" bestFit="1" customWidth="1"/>
    <col min="13030" max="13030" width="36" style="37" bestFit="1" customWidth="1"/>
    <col min="13031" max="13031" width="4.75" style="37" bestFit="1" customWidth="1"/>
    <col min="13032" max="13032" width="10.25" style="37" bestFit="1" customWidth="1"/>
    <col min="13033" max="13033" width="7.5" style="37" customWidth="1"/>
    <col min="13034" max="13035" width="6.875" style="37" customWidth="1"/>
    <col min="13036" max="13036" width="6.875" style="37" bestFit="1" customWidth="1"/>
    <col min="13037" max="13037" width="7.25" style="37" bestFit="1" customWidth="1"/>
    <col min="13038" max="13038" width="6.875" style="37" customWidth="1"/>
    <col min="13039" max="13039" width="6.875" style="37" bestFit="1" customWidth="1"/>
    <col min="13040" max="13040" width="7.75" style="37" bestFit="1" customWidth="1"/>
    <col min="13041" max="13041" width="7.375" style="37" bestFit="1" customWidth="1"/>
    <col min="13042" max="13284" width="9" style="37"/>
    <col min="13285" max="13285" width="3.625" style="37" bestFit="1" customWidth="1"/>
    <col min="13286" max="13286" width="36" style="37" bestFit="1" customWidth="1"/>
    <col min="13287" max="13287" width="4.75" style="37" bestFit="1" customWidth="1"/>
    <col min="13288" max="13288" width="10.25" style="37" bestFit="1" customWidth="1"/>
    <col min="13289" max="13289" width="7.5" style="37" customWidth="1"/>
    <col min="13290" max="13291" width="6.875" style="37" customWidth="1"/>
    <col min="13292" max="13292" width="6.875" style="37" bestFit="1" customWidth="1"/>
    <col min="13293" max="13293" width="7.25" style="37" bestFit="1" customWidth="1"/>
    <col min="13294" max="13294" width="6.875" style="37" customWidth="1"/>
    <col min="13295" max="13295" width="6.875" style="37" bestFit="1" customWidth="1"/>
    <col min="13296" max="13296" width="7.75" style="37" bestFit="1" customWidth="1"/>
    <col min="13297" max="13297" width="7.375" style="37" bestFit="1" customWidth="1"/>
    <col min="13298" max="13540" width="9" style="37"/>
    <col min="13541" max="13541" width="3.625" style="37" bestFit="1" customWidth="1"/>
    <col min="13542" max="13542" width="36" style="37" bestFit="1" customWidth="1"/>
    <col min="13543" max="13543" width="4.75" style="37" bestFit="1" customWidth="1"/>
    <col min="13544" max="13544" width="10.25" style="37" bestFit="1" customWidth="1"/>
    <col min="13545" max="13545" width="7.5" style="37" customWidth="1"/>
    <col min="13546" max="13547" width="6.875" style="37" customWidth="1"/>
    <col min="13548" max="13548" width="6.875" style="37" bestFit="1" customWidth="1"/>
    <col min="13549" max="13549" width="7.25" style="37" bestFit="1" customWidth="1"/>
    <col min="13550" max="13550" width="6.875" style="37" customWidth="1"/>
    <col min="13551" max="13551" width="6.875" style="37" bestFit="1" customWidth="1"/>
    <col min="13552" max="13552" width="7.75" style="37" bestFit="1" customWidth="1"/>
    <col min="13553" max="13553" width="7.375" style="37" bestFit="1" customWidth="1"/>
    <col min="13554" max="13796" width="9" style="37"/>
    <col min="13797" max="13797" width="3.625" style="37" bestFit="1" customWidth="1"/>
    <col min="13798" max="13798" width="36" style="37" bestFit="1" customWidth="1"/>
    <col min="13799" max="13799" width="4.75" style="37" bestFit="1" customWidth="1"/>
    <col min="13800" max="13800" width="10.25" style="37" bestFit="1" customWidth="1"/>
    <col min="13801" max="13801" width="7.5" style="37" customWidth="1"/>
    <col min="13802" max="13803" width="6.875" style="37" customWidth="1"/>
    <col min="13804" max="13804" width="6.875" style="37" bestFit="1" customWidth="1"/>
    <col min="13805" max="13805" width="7.25" style="37" bestFit="1" customWidth="1"/>
    <col min="13806" max="13806" width="6.875" style="37" customWidth="1"/>
    <col min="13807" max="13807" width="6.875" style="37" bestFit="1" customWidth="1"/>
    <col min="13808" max="13808" width="7.75" style="37" bestFit="1" customWidth="1"/>
    <col min="13809" max="13809" width="7.375" style="37" bestFit="1" customWidth="1"/>
    <col min="13810" max="14052" width="9" style="37"/>
    <col min="14053" max="14053" width="3.625" style="37" bestFit="1" customWidth="1"/>
    <col min="14054" max="14054" width="36" style="37" bestFit="1" customWidth="1"/>
    <col min="14055" max="14055" width="4.75" style="37" bestFit="1" customWidth="1"/>
    <col min="14056" max="14056" width="10.25" style="37" bestFit="1" customWidth="1"/>
    <col min="14057" max="14057" width="7.5" style="37" customWidth="1"/>
    <col min="14058" max="14059" width="6.875" style="37" customWidth="1"/>
    <col min="14060" max="14060" width="6.875" style="37" bestFit="1" customWidth="1"/>
    <col min="14061" max="14061" width="7.25" style="37" bestFit="1" customWidth="1"/>
    <col min="14062" max="14062" width="6.875" style="37" customWidth="1"/>
    <col min="14063" max="14063" width="6.875" style="37" bestFit="1" customWidth="1"/>
    <col min="14064" max="14064" width="7.75" style="37" bestFit="1" customWidth="1"/>
    <col min="14065" max="14065" width="7.375" style="37" bestFit="1" customWidth="1"/>
    <col min="14066" max="14308" width="9" style="37"/>
    <col min="14309" max="14309" width="3.625" style="37" bestFit="1" customWidth="1"/>
    <col min="14310" max="14310" width="36" style="37" bestFit="1" customWidth="1"/>
    <col min="14311" max="14311" width="4.75" style="37" bestFit="1" customWidth="1"/>
    <col min="14312" max="14312" width="10.25" style="37" bestFit="1" customWidth="1"/>
    <col min="14313" max="14313" width="7.5" style="37" customWidth="1"/>
    <col min="14314" max="14315" width="6.875" style="37" customWidth="1"/>
    <col min="14316" max="14316" width="6.875" style="37" bestFit="1" customWidth="1"/>
    <col min="14317" max="14317" width="7.25" style="37" bestFit="1" customWidth="1"/>
    <col min="14318" max="14318" width="6.875" style="37" customWidth="1"/>
    <col min="14319" max="14319" width="6.875" style="37" bestFit="1" customWidth="1"/>
    <col min="14320" max="14320" width="7.75" style="37" bestFit="1" customWidth="1"/>
    <col min="14321" max="14321" width="7.375" style="37" bestFit="1" customWidth="1"/>
    <col min="14322" max="14564" width="9" style="37"/>
    <col min="14565" max="14565" width="3.625" style="37" bestFit="1" customWidth="1"/>
    <col min="14566" max="14566" width="36" style="37" bestFit="1" customWidth="1"/>
    <col min="14567" max="14567" width="4.75" style="37" bestFit="1" customWidth="1"/>
    <col min="14568" max="14568" width="10.25" style="37" bestFit="1" customWidth="1"/>
    <col min="14569" max="14569" width="7.5" style="37" customWidth="1"/>
    <col min="14570" max="14571" width="6.875" style="37" customWidth="1"/>
    <col min="14572" max="14572" width="6.875" style="37" bestFit="1" customWidth="1"/>
    <col min="14573" max="14573" width="7.25" style="37" bestFit="1" customWidth="1"/>
    <col min="14574" max="14574" width="6.875" style="37" customWidth="1"/>
    <col min="14575" max="14575" width="6.875" style="37" bestFit="1" customWidth="1"/>
    <col min="14576" max="14576" width="7.75" style="37" bestFit="1" customWidth="1"/>
    <col min="14577" max="14577" width="7.375" style="37" bestFit="1" customWidth="1"/>
    <col min="14578" max="14820" width="9" style="37"/>
    <col min="14821" max="14821" width="3.625" style="37" bestFit="1" customWidth="1"/>
    <col min="14822" max="14822" width="36" style="37" bestFit="1" customWidth="1"/>
    <col min="14823" max="14823" width="4.75" style="37" bestFit="1" customWidth="1"/>
    <col min="14824" max="14824" width="10.25" style="37" bestFit="1" customWidth="1"/>
    <col min="14825" max="14825" width="7.5" style="37" customWidth="1"/>
    <col min="14826" max="14827" width="6.875" style="37" customWidth="1"/>
    <col min="14828" max="14828" width="6.875" style="37" bestFit="1" customWidth="1"/>
    <col min="14829" max="14829" width="7.25" style="37" bestFit="1" customWidth="1"/>
    <col min="14830" max="14830" width="6.875" style="37" customWidth="1"/>
    <col min="14831" max="14831" width="6.875" style="37" bestFit="1" customWidth="1"/>
    <col min="14832" max="14832" width="7.75" style="37" bestFit="1" customWidth="1"/>
    <col min="14833" max="14833" width="7.375" style="37" bestFit="1" customWidth="1"/>
    <col min="14834" max="15076" width="9" style="37"/>
    <col min="15077" max="15077" width="3.625" style="37" bestFit="1" customWidth="1"/>
    <col min="15078" max="15078" width="36" style="37" bestFit="1" customWidth="1"/>
    <col min="15079" max="15079" width="4.75" style="37" bestFit="1" customWidth="1"/>
    <col min="15080" max="15080" width="10.25" style="37" bestFit="1" customWidth="1"/>
    <col min="15081" max="15081" width="7.5" style="37" customWidth="1"/>
    <col min="15082" max="15083" width="6.875" style="37" customWidth="1"/>
    <col min="15084" max="15084" width="6.875" style="37" bestFit="1" customWidth="1"/>
    <col min="15085" max="15085" width="7.25" style="37" bestFit="1" customWidth="1"/>
    <col min="15086" max="15086" width="6.875" style="37" customWidth="1"/>
    <col min="15087" max="15087" width="6.875" style="37" bestFit="1" customWidth="1"/>
    <col min="15088" max="15088" width="7.75" style="37" bestFit="1" customWidth="1"/>
    <col min="15089" max="15089" width="7.375" style="37" bestFit="1" customWidth="1"/>
    <col min="15090" max="15332" width="9" style="37"/>
    <col min="15333" max="15333" width="3.625" style="37" bestFit="1" customWidth="1"/>
    <col min="15334" max="15334" width="36" style="37" bestFit="1" customWidth="1"/>
    <col min="15335" max="15335" width="4.75" style="37" bestFit="1" customWidth="1"/>
    <col min="15336" max="15336" width="10.25" style="37" bestFit="1" customWidth="1"/>
    <col min="15337" max="15337" width="7.5" style="37" customWidth="1"/>
    <col min="15338" max="15339" width="6.875" style="37" customWidth="1"/>
    <col min="15340" max="15340" width="6.875" style="37" bestFit="1" customWidth="1"/>
    <col min="15341" max="15341" width="7.25" style="37" bestFit="1" customWidth="1"/>
    <col min="15342" max="15342" width="6.875" style="37" customWidth="1"/>
    <col min="15343" max="15343" width="6.875" style="37" bestFit="1" customWidth="1"/>
    <col min="15344" max="15344" width="7.75" style="37" bestFit="1" customWidth="1"/>
    <col min="15345" max="15345" width="7.375" style="37" bestFit="1" customWidth="1"/>
    <col min="15346" max="15588" width="9" style="37"/>
    <col min="15589" max="15589" width="3.625" style="37" bestFit="1" customWidth="1"/>
    <col min="15590" max="15590" width="36" style="37" bestFit="1" customWidth="1"/>
    <col min="15591" max="15591" width="4.75" style="37" bestFit="1" customWidth="1"/>
    <col min="15592" max="15592" width="10.25" style="37" bestFit="1" customWidth="1"/>
    <col min="15593" max="15593" width="7.5" style="37" customWidth="1"/>
    <col min="15594" max="15595" width="6.875" style="37" customWidth="1"/>
    <col min="15596" max="15596" width="6.875" style="37" bestFit="1" customWidth="1"/>
    <col min="15597" max="15597" width="7.25" style="37" bestFit="1" customWidth="1"/>
    <col min="15598" max="15598" width="6.875" style="37" customWidth="1"/>
    <col min="15599" max="15599" width="6.875" style="37" bestFit="1" customWidth="1"/>
    <col min="15600" max="15600" width="7.75" style="37" bestFit="1" customWidth="1"/>
    <col min="15601" max="15601" width="7.375" style="37" bestFit="1" customWidth="1"/>
    <col min="15602" max="15844" width="9" style="37"/>
    <col min="15845" max="15845" width="3.625" style="37" bestFit="1" customWidth="1"/>
    <col min="15846" max="15846" width="36" style="37" bestFit="1" customWidth="1"/>
    <col min="15847" max="15847" width="4.75" style="37" bestFit="1" customWidth="1"/>
    <col min="15848" max="15848" width="10.25" style="37" bestFit="1" customWidth="1"/>
    <col min="15849" max="15849" width="7.5" style="37" customWidth="1"/>
    <col min="15850" max="15851" width="6.875" style="37" customWidth="1"/>
    <col min="15852" max="15852" width="6.875" style="37" bestFit="1" customWidth="1"/>
    <col min="15853" max="15853" width="7.25" style="37" bestFit="1" customWidth="1"/>
    <col min="15854" max="15854" width="6.875" style="37" customWidth="1"/>
    <col min="15855" max="15855" width="6.875" style="37" bestFit="1" customWidth="1"/>
    <col min="15856" max="15856" width="7.75" style="37" bestFit="1" customWidth="1"/>
    <col min="15857" max="15857" width="7.375" style="37" bestFit="1" customWidth="1"/>
    <col min="15858" max="16100" width="9" style="37"/>
    <col min="16101" max="16101" width="3.625" style="37" bestFit="1" customWidth="1"/>
    <col min="16102" max="16102" width="36" style="37" bestFit="1" customWidth="1"/>
    <col min="16103" max="16103" width="4.75" style="37" bestFit="1" customWidth="1"/>
    <col min="16104" max="16104" width="10.25" style="37" bestFit="1" customWidth="1"/>
    <col min="16105" max="16105" width="7.5" style="37" customWidth="1"/>
    <col min="16106" max="16107" width="6.875" style="37" customWidth="1"/>
    <col min="16108" max="16108" width="6.875" style="37" bestFit="1" customWidth="1"/>
    <col min="16109" max="16109" width="7.25" style="37" bestFit="1" customWidth="1"/>
    <col min="16110" max="16110" width="6.875" style="37" customWidth="1"/>
    <col min="16111" max="16111" width="6.875" style="37" bestFit="1" customWidth="1"/>
    <col min="16112" max="16112" width="7.75" style="37" bestFit="1" customWidth="1"/>
    <col min="16113" max="16113" width="7.375" style="37" bestFit="1" customWidth="1"/>
    <col min="16114" max="16384" width="9" style="37"/>
  </cols>
  <sheetData>
    <row r="1" spans="1:12" s="31" customFormat="1">
      <c r="A1" s="1064" t="s">
        <v>758</v>
      </c>
      <c r="B1" s="1064"/>
      <c r="C1" s="1064"/>
      <c r="D1" s="1064"/>
      <c r="E1" s="1064"/>
      <c r="F1" s="1064"/>
      <c r="G1" s="1064"/>
      <c r="H1" s="1064"/>
      <c r="I1" s="1064"/>
      <c r="J1" s="1064"/>
      <c r="K1" s="1064"/>
    </row>
    <row r="2" spans="1:12" s="31" customFormat="1">
      <c r="A2" s="1064" t="s">
        <v>153</v>
      </c>
      <c r="B2" s="1064"/>
      <c r="C2" s="1064"/>
      <c r="D2" s="1064"/>
      <c r="E2" s="1064"/>
      <c r="F2" s="1064"/>
      <c r="G2" s="1064"/>
      <c r="H2" s="1064"/>
      <c r="I2" s="1064"/>
      <c r="J2" s="1064"/>
      <c r="K2" s="1064"/>
    </row>
    <row r="3" spans="1:12" ht="13.5">
      <c r="A3" s="32"/>
      <c r="B3" s="245"/>
      <c r="C3" s="32"/>
      <c r="D3" s="34"/>
      <c r="E3" s="35"/>
      <c r="F3" s="35"/>
      <c r="G3" s="35"/>
      <c r="H3" s="35"/>
      <c r="I3" s="35"/>
      <c r="J3" s="699" t="s">
        <v>163</v>
      </c>
      <c r="K3" s="370"/>
    </row>
    <row r="4" spans="1:12" ht="12.75" customHeight="1">
      <c r="A4" s="243" t="s">
        <v>164</v>
      </c>
      <c r="B4" s="1065" t="s">
        <v>165</v>
      </c>
      <c r="C4" s="1065" t="s">
        <v>2</v>
      </c>
      <c r="D4" s="1067" t="s">
        <v>166</v>
      </c>
      <c r="E4" s="1056" t="s">
        <v>167</v>
      </c>
      <c r="F4" s="1056"/>
      <c r="G4" s="1056"/>
      <c r="H4" s="1056"/>
      <c r="I4" s="1056"/>
      <c r="J4" s="1056"/>
      <c r="K4" s="1056"/>
    </row>
    <row r="5" spans="1:12" ht="25.5">
      <c r="A5" s="244" t="s">
        <v>168</v>
      </c>
      <c r="B5" s="1066"/>
      <c r="C5" s="1066"/>
      <c r="D5" s="1068"/>
      <c r="E5" s="246" t="s">
        <v>759</v>
      </c>
      <c r="F5" s="246" t="s">
        <v>429</v>
      </c>
      <c r="G5" s="246" t="s">
        <v>31</v>
      </c>
      <c r="H5" s="246" t="s">
        <v>28</v>
      </c>
      <c r="I5" s="246" t="s">
        <v>45</v>
      </c>
      <c r="J5" s="246" t="s">
        <v>26</v>
      </c>
      <c r="K5" s="246" t="s">
        <v>27</v>
      </c>
    </row>
    <row r="6" spans="1:12" s="43" customFormat="1" ht="11.25">
      <c r="A6" s="41" t="s">
        <v>10</v>
      </c>
      <c r="B6" s="41" t="s">
        <v>11</v>
      </c>
      <c r="C6" s="41" t="s">
        <v>12</v>
      </c>
      <c r="D6" s="143" t="s">
        <v>169</v>
      </c>
      <c r="E6" s="42" t="s">
        <v>18</v>
      </c>
      <c r="F6" s="41" t="s">
        <v>14</v>
      </c>
      <c r="G6" s="41" t="s">
        <v>15</v>
      </c>
      <c r="H6" s="41" t="s">
        <v>16</v>
      </c>
      <c r="I6" s="41" t="s">
        <v>17</v>
      </c>
      <c r="J6" s="42" t="s">
        <v>19</v>
      </c>
      <c r="K6" s="41" t="s">
        <v>20</v>
      </c>
    </row>
    <row r="7" spans="1:12" ht="14.1" customHeight="1">
      <c r="A7" s="44"/>
      <c r="B7" s="45" t="s">
        <v>170</v>
      </c>
      <c r="C7" s="46"/>
      <c r="D7" s="142">
        <v>34002.112828000005</v>
      </c>
      <c r="E7" s="48">
        <v>8835.93</v>
      </c>
      <c r="F7" s="48">
        <v>4464.13</v>
      </c>
      <c r="G7" s="48">
        <v>2764.48108</v>
      </c>
      <c r="H7" s="48">
        <v>3299.21</v>
      </c>
      <c r="I7" s="48">
        <v>7541.37</v>
      </c>
      <c r="J7" s="48">
        <v>4777.202937</v>
      </c>
      <c r="K7" s="48">
        <v>2319.785492</v>
      </c>
      <c r="L7" s="702">
        <v>100</v>
      </c>
    </row>
    <row r="8" spans="1:12" ht="14.1" customHeight="1">
      <c r="A8" s="82">
        <v>1</v>
      </c>
      <c r="B8" s="83" t="s">
        <v>171</v>
      </c>
      <c r="C8" s="906" t="s">
        <v>172</v>
      </c>
      <c r="D8" s="84">
        <v>27708.772563999999</v>
      </c>
      <c r="E8" s="84">
        <v>6011.322854</v>
      </c>
      <c r="F8" s="84">
        <v>4074.1757809999999</v>
      </c>
      <c r="G8" s="84">
        <v>2217.8916210000002</v>
      </c>
      <c r="H8" s="84">
        <v>3112.2493960000002</v>
      </c>
      <c r="I8" s="84">
        <v>6822.1747439999999</v>
      </c>
      <c r="J8" s="84">
        <v>3455.3566350000001</v>
      </c>
      <c r="K8" s="84">
        <v>2015.601533</v>
      </c>
      <c r="L8" s="702">
        <v>81.491325860146034</v>
      </c>
    </row>
    <row r="9" spans="1:12" ht="14.1" customHeight="1">
      <c r="A9" s="49" t="s">
        <v>173</v>
      </c>
      <c r="B9" s="50" t="s">
        <v>174</v>
      </c>
      <c r="C9" s="51" t="s">
        <v>175</v>
      </c>
      <c r="D9" s="52">
        <v>0</v>
      </c>
      <c r="E9" s="52">
        <v>0</v>
      </c>
      <c r="F9" s="52">
        <v>0</v>
      </c>
      <c r="G9" s="52">
        <v>0</v>
      </c>
      <c r="H9" s="52">
        <v>0</v>
      </c>
      <c r="I9" s="52">
        <v>0</v>
      </c>
      <c r="J9" s="52">
        <v>0</v>
      </c>
      <c r="K9" s="52">
        <v>0</v>
      </c>
      <c r="L9" s="702">
        <v>0</v>
      </c>
    </row>
    <row r="10" spans="1:12" ht="14.1" customHeight="1">
      <c r="A10" s="49"/>
      <c r="B10" s="54" t="s">
        <v>176</v>
      </c>
      <c r="C10" s="55" t="s">
        <v>177</v>
      </c>
      <c r="D10" s="52">
        <v>0</v>
      </c>
      <c r="E10" s="52">
        <v>0</v>
      </c>
      <c r="F10" s="52">
        <v>0</v>
      </c>
      <c r="G10" s="52">
        <v>0</v>
      </c>
      <c r="H10" s="52">
        <v>0</v>
      </c>
      <c r="I10" s="52">
        <v>0</v>
      </c>
      <c r="J10" s="52">
        <v>0</v>
      </c>
      <c r="K10" s="52">
        <v>0</v>
      </c>
      <c r="L10" s="702">
        <v>0</v>
      </c>
    </row>
    <row r="11" spans="1:12" ht="14.1" customHeight="1">
      <c r="A11" s="49" t="s">
        <v>178</v>
      </c>
      <c r="B11" s="50" t="s">
        <v>179</v>
      </c>
      <c r="C11" s="51" t="s">
        <v>180</v>
      </c>
      <c r="D11" s="52">
        <v>460.59168999999997</v>
      </c>
      <c r="E11" s="52">
        <v>49.714999999999996</v>
      </c>
      <c r="F11" s="52">
        <v>0</v>
      </c>
      <c r="G11" s="52">
        <v>65.417900000000003</v>
      </c>
      <c r="H11" s="52">
        <v>29.366</v>
      </c>
      <c r="I11" s="52">
        <v>85.078069999999997</v>
      </c>
      <c r="J11" s="52">
        <v>210.49199999999999</v>
      </c>
      <c r="K11" s="52">
        <v>20.52272</v>
      </c>
      <c r="L11" s="702">
        <v>1.3545972637933037</v>
      </c>
    </row>
    <row r="12" spans="1:12" s="58" customFormat="1" ht="14.1" customHeight="1">
      <c r="A12" s="49" t="s">
        <v>181</v>
      </c>
      <c r="B12" s="50" t="s">
        <v>182</v>
      </c>
      <c r="C12" s="51" t="s">
        <v>25</v>
      </c>
      <c r="D12" s="52">
        <v>26827.302073999996</v>
      </c>
      <c r="E12" s="53">
        <v>5746.2798539999994</v>
      </c>
      <c r="F12" s="53">
        <v>4045.7667809999998</v>
      </c>
      <c r="G12" s="53">
        <v>2105.3157210000004</v>
      </c>
      <c r="H12" s="53">
        <v>3078.9153960000003</v>
      </c>
      <c r="I12" s="53">
        <v>6627.1898739999997</v>
      </c>
      <c r="J12" s="53">
        <v>3230.137635</v>
      </c>
      <c r="K12" s="53">
        <v>1993.696813</v>
      </c>
      <c r="L12" s="702">
        <v>78.898926692309232</v>
      </c>
    </row>
    <row r="13" spans="1:12" s="58" customFormat="1" ht="14.1" customHeight="1">
      <c r="A13" s="49" t="s">
        <v>183</v>
      </c>
      <c r="B13" s="50" t="s">
        <v>184</v>
      </c>
      <c r="C13" s="51" t="s">
        <v>185</v>
      </c>
      <c r="D13" s="52">
        <v>0</v>
      </c>
      <c r="E13" s="52">
        <v>0</v>
      </c>
      <c r="F13" s="52">
        <v>0</v>
      </c>
      <c r="G13" s="52">
        <v>0</v>
      </c>
      <c r="H13" s="52">
        <v>0</v>
      </c>
      <c r="I13" s="52">
        <v>0</v>
      </c>
      <c r="J13" s="52">
        <v>0</v>
      </c>
      <c r="K13" s="52">
        <v>0</v>
      </c>
      <c r="L13" s="702">
        <v>0</v>
      </c>
    </row>
    <row r="14" spans="1:12" s="58" customFormat="1" ht="14.1" customHeight="1">
      <c r="A14" s="49" t="s">
        <v>186</v>
      </c>
      <c r="B14" s="50" t="s">
        <v>187</v>
      </c>
      <c r="C14" s="51" t="s">
        <v>188</v>
      </c>
      <c r="D14" s="52">
        <v>192.43</v>
      </c>
      <c r="E14" s="52">
        <v>192.43</v>
      </c>
      <c r="F14" s="52">
        <v>0</v>
      </c>
      <c r="G14" s="52">
        <v>0</v>
      </c>
      <c r="H14" s="52">
        <v>0</v>
      </c>
      <c r="I14" s="52">
        <v>0</v>
      </c>
      <c r="J14" s="52">
        <v>0</v>
      </c>
      <c r="K14" s="52">
        <v>0</v>
      </c>
      <c r="L14" s="702">
        <v>0.56593541987643203</v>
      </c>
    </row>
    <row r="15" spans="1:12" ht="14.1" customHeight="1">
      <c r="A15" s="49" t="s">
        <v>189</v>
      </c>
      <c r="B15" s="50" t="s">
        <v>190</v>
      </c>
      <c r="C15" s="51" t="s">
        <v>191</v>
      </c>
      <c r="D15" s="52">
        <v>0</v>
      </c>
      <c r="E15" s="52">
        <v>0</v>
      </c>
      <c r="F15" s="52">
        <v>0</v>
      </c>
      <c r="G15" s="52">
        <v>0</v>
      </c>
      <c r="H15" s="52">
        <v>0</v>
      </c>
      <c r="I15" s="52">
        <v>0</v>
      </c>
      <c r="J15" s="52">
        <v>0</v>
      </c>
      <c r="K15" s="52">
        <v>0</v>
      </c>
      <c r="L15" s="702">
        <v>0</v>
      </c>
    </row>
    <row r="16" spans="1:12" ht="14.1" customHeight="1">
      <c r="A16" s="49" t="s">
        <v>192</v>
      </c>
      <c r="B16" s="50" t="s">
        <v>193</v>
      </c>
      <c r="C16" s="51" t="s">
        <v>194</v>
      </c>
      <c r="D16" s="52">
        <v>12.484999999999999</v>
      </c>
      <c r="E16" s="52">
        <v>6.1550000000000002</v>
      </c>
      <c r="F16" s="52">
        <v>0</v>
      </c>
      <c r="G16" s="52">
        <v>1.6419999999999999</v>
      </c>
      <c r="H16" s="52">
        <v>0</v>
      </c>
      <c r="I16" s="52">
        <v>3.7869999999999999</v>
      </c>
      <c r="J16" s="52">
        <v>0.90100000000000002</v>
      </c>
      <c r="K16" s="52">
        <v>0</v>
      </c>
      <c r="L16" s="702">
        <v>3.6718306486292443E-2</v>
      </c>
    </row>
    <row r="17" spans="1:19" ht="14.1" customHeight="1">
      <c r="A17" s="49" t="s">
        <v>195</v>
      </c>
      <c r="B17" s="50" t="s">
        <v>196</v>
      </c>
      <c r="C17" s="51" t="s">
        <v>197</v>
      </c>
      <c r="D17" s="52">
        <v>0</v>
      </c>
      <c r="E17" s="52">
        <v>0</v>
      </c>
      <c r="F17" s="52">
        <v>0</v>
      </c>
      <c r="G17" s="52">
        <v>0</v>
      </c>
      <c r="H17" s="52">
        <v>0</v>
      </c>
      <c r="I17" s="52">
        <v>0</v>
      </c>
      <c r="J17" s="52">
        <v>0</v>
      </c>
      <c r="K17" s="52">
        <v>0</v>
      </c>
      <c r="L17" s="702">
        <v>0</v>
      </c>
    </row>
    <row r="18" spans="1:19" ht="14.1" customHeight="1">
      <c r="A18" s="49" t="s">
        <v>198</v>
      </c>
      <c r="B18" s="50" t="s">
        <v>199</v>
      </c>
      <c r="C18" s="51" t="s">
        <v>127</v>
      </c>
      <c r="D18" s="52">
        <v>215.96380000000002</v>
      </c>
      <c r="E18" s="52">
        <v>16.742999999999999</v>
      </c>
      <c r="F18" s="52">
        <v>28.409000000000002</v>
      </c>
      <c r="G18" s="52">
        <v>45.515999999999998</v>
      </c>
      <c r="H18" s="52">
        <v>3.968</v>
      </c>
      <c r="I18" s="52">
        <v>106.11980000000001</v>
      </c>
      <c r="J18" s="52">
        <v>13.826000000000001</v>
      </c>
      <c r="K18" s="52">
        <v>1.3819999999999999</v>
      </c>
      <c r="L18" s="702">
        <v>0.63514817768076604</v>
      </c>
    </row>
    <row r="19" spans="1:19" s="58" customFormat="1" ht="14.1" customHeight="1">
      <c r="A19" s="82">
        <v>2</v>
      </c>
      <c r="B19" s="85" t="s">
        <v>200</v>
      </c>
      <c r="C19" s="86" t="s">
        <v>201</v>
      </c>
      <c r="D19" s="68">
        <v>6293.336945</v>
      </c>
      <c r="E19" s="68">
        <v>2824.6071460000003</v>
      </c>
      <c r="F19" s="68">
        <v>389.95421900000002</v>
      </c>
      <c r="G19" s="68">
        <v>546.58945899999992</v>
      </c>
      <c r="H19" s="68">
        <v>186.96060399999999</v>
      </c>
      <c r="I19" s="68">
        <v>719.19525600000009</v>
      </c>
      <c r="J19" s="68">
        <v>1321.8463019999999</v>
      </c>
      <c r="K19" s="68">
        <v>304.18395900000002</v>
      </c>
      <c r="L19" s="702">
        <v>18.508664378695823</v>
      </c>
      <c r="M19" s="99"/>
      <c r="N19" s="99"/>
      <c r="O19" s="99"/>
      <c r="P19" s="99"/>
      <c r="Q19" s="99"/>
      <c r="R19" s="99"/>
      <c r="S19" s="99"/>
    </row>
    <row r="20" spans="1:19" s="58" customFormat="1" ht="14.1" customHeight="1">
      <c r="A20" s="49" t="s">
        <v>202</v>
      </c>
      <c r="B20" s="59" t="s">
        <v>203</v>
      </c>
      <c r="C20" s="60" t="s">
        <v>113</v>
      </c>
      <c r="D20" s="52">
        <v>22.034672</v>
      </c>
      <c r="E20" s="52">
        <v>3.2601520000000002</v>
      </c>
      <c r="F20" s="52">
        <v>0</v>
      </c>
      <c r="G20" s="52">
        <v>0</v>
      </c>
      <c r="H20" s="52">
        <v>0</v>
      </c>
      <c r="I20" s="52">
        <v>0</v>
      </c>
      <c r="J20" s="52">
        <v>18.774519999999999</v>
      </c>
      <c r="K20" s="52">
        <v>0</v>
      </c>
      <c r="L20" s="702">
        <v>6.48038317838147E-2</v>
      </c>
      <c r="M20" s="99"/>
      <c r="N20" s="99"/>
      <c r="O20" s="99"/>
      <c r="P20" s="99"/>
      <c r="Q20" s="99"/>
      <c r="R20" s="99"/>
      <c r="S20" s="99"/>
    </row>
    <row r="21" spans="1:19" s="58" customFormat="1" ht="14.1" customHeight="1">
      <c r="A21" s="49" t="s">
        <v>204</v>
      </c>
      <c r="B21" s="59" t="s">
        <v>205</v>
      </c>
      <c r="C21" s="60" t="s">
        <v>114</v>
      </c>
      <c r="D21" s="52">
        <v>48.538588000000004</v>
      </c>
      <c r="E21" s="52">
        <v>5.9999380000000002</v>
      </c>
      <c r="F21" s="52">
        <v>0</v>
      </c>
      <c r="G21" s="52">
        <v>0</v>
      </c>
      <c r="H21" s="52">
        <v>0</v>
      </c>
      <c r="I21" s="52">
        <v>0</v>
      </c>
      <c r="J21" s="52">
        <v>7.1589869999999998</v>
      </c>
      <c r="K21" s="52">
        <v>35.379663000000001</v>
      </c>
      <c r="L21" s="702">
        <v>0.14275168206614949</v>
      </c>
      <c r="M21" s="99"/>
      <c r="N21" s="99"/>
      <c r="O21" s="99"/>
      <c r="P21" s="99"/>
      <c r="Q21" s="99"/>
      <c r="R21" s="99"/>
      <c r="S21" s="99"/>
    </row>
    <row r="22" spans="1:19" s="58" customFormat="1" ht="14.1" customHeight="1">
      <c r="A22" s="49" t="s">
        <v>206</v>
      </c>
      <c r="B22" s="59" t="s">
        <v>207</v>
      </c>
      <c r="C22" s="51" t="s">
        <v>208</v>
      </c>
      <c r="D22" s="52">
        <v>1092.4242449999999</v>
      </c>
      <c r="E22" s="52">
        <v>832.33212700000001</v>
      </c>
      <c r="F22" s="52">
        <v>0</v>
      </c>
      <c r="G22" s="52">
        <v>0</v>
      </c>
      <c r="H22" s="52">
        <v>0</v>
      </c>
      <c r="I22" s="52">
        <v>0</v>
      </c>
      <c r="J22" s="52">
        <v>164.91981999999999</v>
      </c>
      <c r="K22" s="52">
        <v>95.172297999999998</v>
      </c>
      <c r="L22" s="702">
        <v>3.2128128346789442</v>
      </c>
      <c r="M22" s="99"/>
      <c r="N22" s="99"/>
      <c r="O22" s="99"/>
      <c r="P22" s="99"/>
      <c r="Q22" s="99"/>
      <c r="R22" s="99"/>
      <c r="S22" s="99"/>
    </row>
    <row r="23" spans="1:19" s="58" customFormat="1" ht="14.1" customHeight="1">
      <c r="A23" s="49" t="s">
        <v>209</v>
      </c>
      <c r="B23" s="59" t="s">
        <v>210</v>
      </c>
      <c r="C23" s="60" t="s">
        <v>211</v>
      </c>
      <c r="D23" s="52">
        <v>0</v>
      </c>
      <c r="E23" s="52">
        <v>0</v>
      </c>
      <c r="F23" s="52">
        <v>0</v>
      </c>
      <c r="G23" s="52">
        <v>0</v>
      </c>
      <c r="H23" s="52">
        <v>0</v>
      </c>
      <c r="I23" s="52">
        <v>0</v>
      </c>
      <c r="J23" s="52">
        <v>0</v>
      </c>
      <c r="K23" s="52">
        <v>0</v>
      </c>
      <c r="L23" s="702">
        <v>0</v>
      </c>
      <c r="M23" s="99"/>
      <c r="N23" s="99"/>
      <c r="O23" s="99"/>
      <c r="P23" s="99"/>
      <c r="Q23" s="99"/>
      <c r="R23" s="99"/>
      <c r="S23" s="99"/>
    </row>
    <row r="24" spans="1:19" s="63" customFormat="1" ht="14.1" customHeight="1">
      <c r="A24" s="61" t="s">
        <v>212</v>
      </c>
      <c r="B24" s="62" t="s">
        <v>213</v>
      </c>
      <c r="C24" s="61" t="s">
        <v>214</v>
      </c>
      <c r="D24" s="52">
        <v>0</v>
      </c>
      <c r="E24" s="52">
        <v>0</v>
      </c>
      <c r="F24" s="52">
        <v>0</v>
      </c>
      <c r="G24" s="52">
        <v>0</v>
      </c>
      <c r="H24" s="52">
        <v>0</v>
      </c>
      <c r="I24" s="52">
        <v>0</v>
      </c>
      <c r="J24" s="52">
        <v>0</v>
      </c>
      <c r="K24" s="52">
        <v>0</v>
      </c>
      <c r="L24" s="702">
        <v>0</v>
      </c>
      <c r="M24" s="99"/>
      <c r="N24" s="99"/>
      <c r="O24" s="99"/>
      <c r="P24" s="99"/>
      <c r="Q24" s="99"/>
      <c r="R24" s="99"/>
      <c r="S24" s="99"/>
    </row>
    <row r="25" spans="1:19" s="63" customFormat="1" ht="14.1" customHeight="1">
      <c r="A25" s="61" t="s">
        <v>215</v>
      </c>
      <c r="B25" s="62" t="s">
        <v>216</v>
      </c>
      <c r="C25" s="61" t="s">
        <v>129</v>
      </c>
      <c r="D25" s="52">
        <v>87.788473999999994</v>
      </c>
      <c r="E25" s="52">
        <v>41.258620999999998</v>
      </c>
      <c r="F25" s="52">
        <v>9.3128309999999992</v>
      </c>
      <c r="G25" s="52">
        <v>0.60634500000000002</v>
      </c>
      <c r="H25" s="52">
        <v>0.18590200000000001</v>
      </c>
      <c r="I25" s="52">
        <v>8.9390619999999998</v>
      </c>
      <c r="J25" s="52">
        <v>23.089383000000002</v>
      </c>
      <c r="K25" s="52">
        <v>4.3963299999999998</v>
      </c>
      <c r="L25" s="702">
        <v>0.25818534996362952</v>
      </c>
      <c r="M25" s="99"/>
      <c r="N25" s="99"/>
      <c r="O25" s="99"/>
      <c r="P25" s="99"/>
      <c r="Q25" s="99"/>
      <c r="R25" s="99"/>
      <c r="S25" s="99"/>
    </row>
    <row r="26" spans="1:19" s="63" customFormat="1" ht="14.1" customHeight="1">
      <c r="A26" s="61" t="s">
        <v>217</v>
      </c>
      <c r="B26" s="62" t="s">
        <v>218</v>
      </c>
      <c r="C26" s="61" t="s">
        <v>128</v>
      </c>
      <c r="D26" s="52">
        <v>869.38503700000001</v>
      </c>
      <c r="E26" s="52">
        <v>288.45332400000001</v>
      </c>
      <c r="F26" s="52">
        <v>0.54371800000000003</v>
      </c>
      <c r="G26" s="52">
        <v>103.833246</v>
      </c>
      <c r="H26" s="52">
        <v>3.6708020000000001</v>
      </c>
      <c r="I26" s="52">
        <v>87.10026400000001</v>
      </c>
      <c r="J26" s="52">
        <v>376.64467500000001</v>
      </c>
      <c r="K26" s="52">
        <v>9.1390080000000005</v>
      </c>
      <c r="L26" s="702">
        <v>2.5568559265648934</v>
      </c>
      <c r="M26" s="99"/>
      <c r="N26" s="99"/>
      <c r="O26" s="99"/>
      <c r="P26" s="99"/>
      <c r="Q26" s="99"/>
      <c r="R26" s="99"/>
      <c r="S26" s="99"/>
    </row>
    <row r="27" spans="1:19" s="63" customFormat="1" ht="14.1" customHeight="1">
      <c r="A27" s="61" t="s">
        <v>219</v>
      </c>
      <c r="B27" s="62" t="s">
        <v>220</v>
      </c>
      <c r="C27" s="61" t="s">
        <v>221</v>
      </c>
      <c r="D27" s="52">
        <v>0</v>
      </c>
      <c r="E27" s="52">
        <v>0</v>
      </c>
      <c r="F27" s="52">
        <v>0</v>
      </c>
      <c r="G27" s="52">
        <v>0</v>
      </c>
      <c r="H27" s="52">
        <v>0</v>
      </c>
      <c r="I27" s="52">
        <v>0</v>
      </c>
      <c r="J27" s="52">
        <v>0</v>
      </c>
      <c r="K27" s="52">
        <v>0</v>
      </c>
      <c r="L27" s="702">
        <v>0</v>
      </c>
      <c r="M27" s="99"/>
      <c r="N27" s="99"/>
      <c r="O27" s="99"/>
      <c r="P27" s="99"/>
      <c r="Q27" s="99"/>
      <c r="R27" s="99"/>
      <c r="S27" s="99"/>
    </row>
    <row r="28" spans="1:19" s="63" customFormat="1" ht="14.1" customHeight="1">
      <c r="A28" s="61" t="s">
        <v>222</v>
      </c>
      <c r="B28" s="62" t="s">
        <v>282</v>
      </c>
      <c r="C28" s="61" t="s">
        <v>223</v>
      </c>
      <c r="D28" s="52">
        <v>1958.8420090000002</v>
      </c>
      <c r="E28" s="52">
        <v>625.02740700000004</v>
      </c>
      <c r="F28" s="52">
        <v>259.29514200000006</v>
      </c>
      <c r="G28" s="52">
        <v>286.71138899999994</v>
      </c>
      <c r="H28" s="52">
        <v>115.780218</v>
      </c>
      <c r="I28" s="52">
        <v>278.53383000000002</v>
      </c>
      <c r="J28" s="52">
        <v>310.332043</v>
      </c>
      <c r="K28" s="52">
        <v>83.16198</v>
      </c>
      <c r="L28" s="702">
        <v>5.7609420300109591</v>
      </c>
      <c r="M28" s="99"/>
      <c r="N28" s="99"/>
      <c r="O28" s="99"/>
      <c r="P28" s="99"/>
      <c r="Q28" s="99"/>
      <c r="R28" s="99"/>
      <c r="S28" s="99"/>
    </row>
    <row r="29" spans="1:19" s="141" customFormat="1" ht="14.1" customHeight="1">
      <c r="A29" s="76" t="s">
        <v>106</v>
      </c>
      <c r="B29" s="77" t="s">
        <v>273</v>
      </c>
      <c r="C29" s="76" t="s">
        <v>119</v>
      </c>
      <c r="D29" s="78">
        <v>24.729413999999998</v>
      </c>
      <c r="E29" s="78">
        <v>7.561134</v>
      </c>
      <c r="F29" s="78">
        <v>0.57476499999999997</v>
      </c>
      <c r="G29" s="78">
        <v>0.42635000000000001</v>
      </c>
      <c r="H29" s="78">
        <v>1.9663060000000001</v>
      </c>
      <c r="I29" s="78">
        <v>8.7214770000000001</v>
      </c>
      <c r="J29" s="78">
        <v>5.4793820000000002</v>
      </c>
      <c r="K29" s="78">
        <v>0</v>
      </c>
      <c r="L29" s="733">
        <v>7.2729051059544331E-2</v>
      </c>
      <c r="M29" s="734"/>
      <c r="N29" s="734"/>
      <c r="O29" s="734"/>
      <c r="P29" s="734"/>
      <c r="Q29" s="734"/>
      <c r="R29" s="734"/>
      <c r="S29" s="734"/>
    </row>
    <row r="30" spans="1:19" s="141" customFormat="1" ht="14.1" customHeight="1">
      <c r="A30" s="76" t="s">
        <v>106</v>
      </c>
      <c r="B30" s="77" t="s">
        <v>274</v>
      </c>
      <c r="C30" s="76" t="s">
        <v>120</v>
      </c>
      <c r="D30" s="78">
        <v>10.66283</v>
      </c>
      <c r="E30" s="78">
        <v>8.1179279999999991</v>
      </c>
      <c r="F30" s="78">
        <v>0.172407</v>
      </c>
      <c r="G30" s="78">
        <v>0.62659399999999998</v>
      </c>
      <c r="H30" s="78">
        <v>9.9241999999999997E-2</v>
      </c>
      <c r="I30" s="78">
        <v>0.317498</v>
      </c>
      <c r="J30" s="78">
        <v>0.99523399999999995</v>
      </c>
      <c r="K30" s="78">
        <v>0.33392699999999997</v>
      </c>
      <c r="L30" s="733">
        <v>3.135931597526901E-2</v>
      </c>
      <c r="M30" s="734"/>
      <c r="N30" s="734"/>
      <c r="O30" s="734"/>
      <c r="P30" s="734"/>
      <c r="Q30" s="734"/>
      <c r="R30" s="734"/>
      <c r="S30" s="734"/>
    </row>
    <row r="31" spans="1:19" s="141" customFormat="1" ht="14.1" customHeight="1">
      <c r="A31" s="76" t="s">
        <v>106</v>
      </c>
      <c r="B31" s="77" t="s">
        <v>275</v>
      </c>
      <c r="C31" s="76" t="s">
        <v>89</v>
      </c>
      <c r="D31" s="78">
        <v>67.949961999999985</v>
      </c>
      <c r="E31" s="78">
        <v>36.293099999999995</v>
      </c>
      <c r="F31" s="78">
        <v>2.946901</v>
      </c>
      <c r="G31" s="78">
        <v>6.0772219999999999</v>
      </c>
      <c r="H31" s="78">
        <v>3.3021500000000001</v>
      </c>
      <c r="I31" s="78">
        <v>5.0697960000000002</v>
      </c>
      <c r="J31" s="78">
        <v>11.867521999999999</v>
      </c>
      <c r="K31" s="78">
        <v>2.3932709999999999</v>
      </c>
      <c r="L31" s="733">
        <v>0.19984041092894869</v>
      </c>
      <c r="M31" s="734"/>
      <c r="N31" s="734"/>
      <c r="O31" s="734"/>
      <c r="P31" s="734"/>
      <c r="Q31" s="734"/>
      <c r="R31" s="734"/>
      <c r="S31" s="734"/>
    </row>
    <row r="32" spans="1:19" s="141" customFormat="1" ht="14.1" customHeight="1">
      <c r="A32" s="76" t="s">
        <v>106</v>
      </c>
      <c r="B32" s="77" t="s">
        <v>276</v>
      </c>
      <c r="C32" s="76" t="s">
        <v>133</v>
      </c>
      <c r="D32" s="78">
        <v>9.5361350000000016</v>
      </c>
      <c r="E32" s="78">
        <v>2.2532489999999998</v>
      </c>
      <c r="F32" s="78">
        <v>1.1057129999999999</v>
      </c>
      <c r="G32" s="78">
        <v>0.61505100000000001</v>
      </c>
      <c r="H32" s="78">
        <v>0</v>
      </c>
      <c r="I32" s="78">
        <v>3.9879950000000002</v>
      </c>
      <c r="J32" s="78">
        <v>1.5741270000000001</v>
      </c>
      <c r="K32" s="78">
        <v>0</v>
      </c>
      <c r="L32" s="733">
        <v>2.8045713065651616E-2</v>
      </c>
      <c r="M32" s="734"/>
      <c r="N32" s="734"/>
      <c r="O32" s="734"/>
      <c r="P32" s="734"/>
      <c r="Q32" s="734"/>
      <c r="R32" s="734"/>
      <c r="S32" s="734"/>
    </row>
    <row r="33" spans="1:19" s="141" customFormat="1" ht="14.1" customHeight="1">
      <c r="A33" s="76" t="s">
        <v>106</v>
      </c>
      <c r="B33" s="77" t="s">
        <v>277</v>
      </c>
      <c r="C33" s="76" t="s">
        <v>278</v>
      </c>
      <c r="D33" s="78">
        <v>0</v>
      </c>
      <c r="E33" s="78">
        <v>0</v>
      </c>
      <c r="F33" s="78">
        <v>0</v>
      </c>
      <c r="G33" s="78">
        <v>0</v>
      </c>
      <c r="H33" s="78">
        <v>0</v>
      </c>
      <c r="I33" s="78">
        <v>0</v>
      </c>
      <c r="J33" s="78">
        <v>0</v>
      </c>
      <c r="K33" s="78">
        <v>0</v>
      </c>
      <c r="L33" s="733">
        <v>0</v>
      </c>
      <c r="M33" s="734"/>
      <c r="N33" s="734"/>
      <c r="O33" s="734"/>
      <c r="P33" s="734"/>
      <c r="Q33" s="734"/>
      <c r="R33" s="734"/>
      <c r="S33" s="734"/>
    </row>
    <row r="34" spans="1:19" s="141" customFormat="1" ht="14.1" customHeight="1">
      <c r="A34" s="76" t="s">
        <v>106</v>
      </c>
      <c r="B34" s="77" t="s">
        <v>279</v>
      </c>
      <c r="C34" s="76" t="s">
        <v>283</v>
      </c>
      <c r="D34" s="78">
        <v>0</v>
      </c>
      <c r="E34" s="78">
        <v>0</v>
      </c>
      <c r="F34" s="78">
        <v>0</v>
      </c>
      <c r="G34" s="78">
        <v>0</v>
      </c>
      <c r="H34" s="78">
        <v>0</v>
      </c>
      <c r="I34" s="78">
        <v>0</v>
      </c>
      <c r="J34" s="78">
        <v>0</v>
      </c>
      <c r="K34" s="78">
        <v>0</v>
      </c>
      <c r="L34" s="733">
        <v>0</v>
      </c>
      <c r="M34" s="734"/>
      <c r="N34" s="734"/>
      <c r="O34" s="734"/>
      <c r="P34" s="734"/>
      <c r="Q34" s="734"/>
      <c r="R34" s="734"/>
      <c r="S34" s="734"/>
    </row>
    <row r="35" spans="1:19" s="141" customFormat="1" ht="14.1" customHeight="1">
      <c r="A35" s="76" t="s">
        <v>106</v>
      </c>
      <c r="B35" s="77" t="s">
        <v>42</v>
      </c>
      <c r="C35" s="76" t="s">
        <v>115</v>
      </c>
      <c r="D35" s="78">
        <v>1620.1608659999999</v>
      </c>
      <c r="E35" s="78">
        <v>554.83773000000008</v>
      </c>
      <c r="F35" s="78">
        <v>200.19022699999999</v>
      </c>
      <c r="G35" s="78">
        <v>144.97032799999999</v>
      </c>
      <c r="H35" s="78">
        <v>109.311948</v>
      </c>
      <c r="I35" s="78">
        <v>253.03182100000001</v>
      </c>
      <c r="J35" s="78">
        <v>278.743289</v>
      </c>
      <c r="K35" s="78">
        <v>79.075523000000004</v>
      </c>
      <c r="L35" s="733">
        <v>4.7648829182927495</v>
      </c>
      <c r="M35" s="734"/>
      <c r="N35" s="734"/>
      <c r="O35" s="734"/>
      <c r="P35" s="734"/>
      <c r="Q35" s="734"/>
      <c r="R35" s="734"/>
      <c r="S35" s="734"/>
    </row>
    <row r="36" spans="1:19" s="141" customFormat="1" ht="14.1" customHeight="1">
      <c r="A36" s="76" t="s">
        <v>106</v>
      </c>
      <c r="B36" s="77" t="s">
        <v>50</v>
      </c>
      <c r="C36" s="76" t="s">
        <v>117</v>
      </c>
      <c r="D36" s="78">
        <v>209.78533199999998</v>
      </c>
      <c r="E36" s="78">
        <v>13.795368</v>
      </c>
      <c r="F36" s="78">
        <v>53.945203999999997</v>
      </c>
      <c r="G36" s="78">
        <v>133.03473099999999</v>
      </c>
      <c r="H36" s="78">
        <v>0</v>
      </c>
      <c r="I36" s="78">
        <v>5.8398820000000002</v>
      </c>
      <c r="J36" s="78">
        <v>3.170147</v>
      </c>
      <c r="K36" s="78">
        <v>0</v>
      </c>
      <c r="L36" s="733">
        <v>0.61697734214694533</v>
      </c>
      <c r="M36" s="734"/>
      <c r="N36" s="734"/>
      <c r="O36" s="734"/>
      <c r="P36" s="734"/>
      <c r="Q36" s="734"/>
      <c r="R36" s="734"/>
      <c r="S36" s="734"/>
    </row>
    <row r="37" spans="1:19" s="141" customFormat="1" ht="14.1" customHeight="1">
      <c r="A37" s="76" t="s">
        <v>106</v>
      </c>
      <c r="B37" s="77" t="s">
        <v>52</v>
      </c>
      <c r="C37" s="76" t="s">
        <v>118</v>
      </c>
      <c r="D37" s="78">
        <v>9.6370850000000008</v>
      </c>
      <c r="E37" s="78">
        <v>0.46056000000000002</v>
      </c>
      <c r="F37" s="78">
        <v>0</v>
      </c>
      <c r="G37" s="78">
        <v>0.10618900000000001</v>
      </c>
      <c r="H37" s="78">
        <v>0.69432799999999995</v>
      </c>
      <c r="I37" s="78">
        <v>0.30586400000000002</v>
      </c>
      <c r="J37" s="78">
        <v>7.8267230000000003</v>
      </c>
      <c r="K37" s="78">
        <v>0.243421</v>
      </c>
      <c r="L37" s="733">
        <v>2.8342606380813106E-2</v>
      </c>
      <c r="M37" s="734"/>
      <c r="N37" s="734"/>
      <c r="O37" s="734"/>
      <c r="P37" s="734"/>
      <c r="Q37" s="734"/>
      <c r="R37" s="734"/>
      <c r="S37" s="734"/>
    </row>
    <row r="38" spans="1:19" s="141" customFormat="1" ht="14.1" customHeight="1">
      <c r="A38" s="76" t="s">
        <v>106</v>
      </c>
      <c r="B38" s="77" t="s">
        <v>280</v>
      </c>
      <c r="C38" s="76" t="s">
        <v>281</v>
      </c>
      <c r="D38" s="78">
        <v>0.76830100000000001</v>
      </c>
      <c r="E38" s="78">
        <v>0.272897</v>
      </c>
      <c r="F38" s="78">
        <v>0.125222</v>
      </c>
      <c r="G38" s="78">
        <v>0</v>
      </c>
      <c r="H38" s="78">
        <v>4.1132000000000002E-2</v>
      </c>
      <c r="I38" s="78">
        <v>7.3625999999999997E-2</v>
      </c>
      <c r="J38" s="78">
        <v>8.0282000000000006E-2</v>
      </c>
      <c r="K38" s="78">
        <v>0.17514199999999999</v>
      </c>
      <c r="L38" s="733">
        <v>2.2595684094293129E-3</v>
      </c>
      <c r="M38" s="734"/>
      <c r="N38" s="734"/>
      <c r="O38" s="734"/>
      <c r="P38" s="734"/>
      <c r="Q38" s="734"/>
      <c r="R38" s="734"/>
      <c r="S38" s="734"/>
    </row>
    <row r="39" spans="1:19" s="141" customFormat="1" ht="14.1" customHeight="1">
      <c r="A39" s="76" t="s">
        <v>106</v>
      </c>
      <c r="B39" s="77" t="s">
        <v>62</v>
      </c>
      <c r="C39" s="76" t="s">
        <v>121</v>
      </c>
      <c r="D39" s="78">
        <v>5.6120839999999994</v>
      </c>
      <c r="E39" s="78">
        <v>1.435441</v>
      </c>
      <c r="F39" s="78">
        <v>0.23470299999999999</v>
      </c>
      <c r="G39" s="78">
        <v>0.85492400000000002</v>
      </c>
      <c r="H39" s="78">
        <v>0.36511199999999999</v>
      </c>
      <c r="I39" s="78">
        <v>1.1858709999999999</v>
      </c>
      <c r="J39" s="78">
        <v>0.59533700000000001</v>
      </c>
      <c r="K39" s="78">
        <v>0.94069599999999998</v>
      </c>
      <c r="L39" s="733">
        <v>1.650510375160737E-2</v>
      </c>
      <c r="M39" s="734"/>
      <c r="N39" s="734"/>
      <c r="O39" s="734"/>
      <c r="P39" s="734"/>
      <c r="Q39" s="734"/>
      <c r="R39" s="734"/>
      <c r="S39" s="734"/>
    </row>
    <row r="40" spans="1:19" s="63" customFormat="1" ht="14.1" customHeight="1">
      <c r="A40" s="61" t="s">
        <v>224</v>
      </c>
      <c r="B40" s="62" t="s">
        <v>225</v>
      </c>
      <c r="C40" s="61" t="s">
        <v>226</v>
      </c>
      <c r="D40" s="52">
        <v>2.1120519999999998</v>
      </c>
      <c r="E40" s="52">
        <v>1.9117029999999999</v>
      </c>
      <c r="F40" s="52">
        <v>0</v>
      </c>
      <c r="G40" s="52">
        <v>0</v>
      </c>
      <c r="H40" s="52">
        <v>0</v>
      </c>
      <c r="I40" s="52">
        <v>0</v>
      </c>
      <c r="J40" s="52">
        <v>0.200349</v>
      </c>
      <c r="K40" s="52">
        <v>0</v>
      </c>
      <c r="L40" s="702">
        <v>6.2115316500590241E-3</v>
      </c>
      <c r="M40" s="99"/>
      <c r="N40" s="99"/>
      <c r="O40" s="99"/>
      <c r="P40" s="99"/>
      <c r="Q40" s="99"/>
      <c r="R40" s="99"/>
      <c r="S40" s="99"/>
    </row>
    <row r="41" spans="1:19" s="63" customFormat="1" ht="14.1" customHeight="1">
      <c r="A41" s="61" t="s">
        <v>227</v>
      </c>
      <c r="B41" s="62" t="s">
        <v>228</v>
      </c>
      <c r="C41" s="61" t="s">
        <v>229</v>
      </c>
      <c r="D41" s="52">
        <v>0</v>
      </c>
      <c r="E41" s="52">
        <v>0</v>
      </c>
      <c r="F41" s="52">
        <v>0</v>
      </c>
      <c r="G41" s="52">
        <v>0</v>
      </c>
      <c r="H41" s="52">
        <v>0</v>
      </c>
      <c r="I41" s="52">
        <v>0</v>
      </c>
      <c r="J41" s="52">
        <v>0</v>
      </c>
      <c r="K41" s="52">
        <v>0</v>
      </c>
      <c r="L41" s="702">
        <v>0</v>
      </c>
      <c r="M41" s="99"/>
      <c r="N41" s="99"/>
      <c r="O41" s="99"/>
      <c r="P41" s="99"/>
      <c r="Q41" s="99"/>
      <c r="R41" s="99"/>
      <c r="S41" s="99"/>
    </row>
    <row r="42" spans="1:19" s="63" customFormat="1" ht="14.1" customHeight="1">
      <c r="A42" s="61" t="s">
        <v>230</v>
      </c>
      <c r="B42" s="62" t="s">
        <v>231</v>
      </c>
      <c r="C42" s="61" t="s">
        <v>232</v>
      </c>
      <c r="D42" s="52">
        <v>2.8308070000000005</v>
      </c>
      <c r="E42" s="52">
        <v>0</v>
      </c>
      <c r="F42" s="52">
        <v>0</v>
      </c>
      <c r="G42" s="52">
        <v>0.46153</v>
      </c>
      <c r="H42" s="52">
        <v>0</v>
      </c>
      <c r="I42" s="52">
        <v>2.1888770000000002</v>
      </c>
      <c r="J42" s="52">
        <v>0.1804</v>
      </c>
      <c r="K42" s="52">
        <v>0</v>
      </c>
      <c r="L42" s="702">
        <v>8.3253855850654434E-3</v>
      </c>
      <c r="M42" s="99"/>
      <c r="N42" s="99"/>
      <c r="O42" s="99"/>
      <c r="P42" s="99"/>
      <c r="Q42" s="99"/>
      <c r="R42" s="99"/>
      <c r="S42" s="99"/>
    </row>
    <row r="43" spans="1:19" s="63" customFormat="1" ht="14.1" customHeight="1">
      <c r="A43" s="61" t="s">
        <v>233</v>
      </c>
      <c r="B43" s="62" t="s">
        <v>234</v>
      </c>
      <c r="C43" s="61" t="s">
        <v>130</v>
      </c>
      <c r="D43" s="52">
        <v>842.34167500000001</v>
      </c>
      <c r="E43" s="52">
        <v>0</v>
      </c>
      <c r="F43" s="52">
        <v>60.962885999999997</v>
      </c>
      <c r="G43" s="52">
        <v>138.34259299999999</v>
      </c>
      <c r="H43" s="52">
        <v>57.187486</v>
      </c>
      <c r="I43" s="52">
        <v>196.843951</v>
      </c>
      <c r="J43" s="52">
        <v>334.03458499999999</v>
      </c>
      <c r="K43" s="52">
        <v>54.970174</v>
      </c>
      <c r="L43" s="702">
        <v>2.4773215689889416</v>
      </c>
      <c r="M43" s="99"/>
      <c r="N43" s="99"/>
      <c r="O43" s="99"/>
      <c r="P43" s="99"/>
      <c r="Q43" s="99"/>
      <c r="R43" s="99"/>
      <c r="S43" s="99"/>
    </row>
    <row r="44" spans="1:19" s="63" customFormat="1" ht="14.1" customHeight="1">
      <c r="A44" s="61" t="s">
        <v>235</v>
      </c>
      <c r="B44" s="62" t="s">
        <v>236</v>
      </c>
      <c r="C44" s="61" t="s">
        <v>237</v>
      </c>
      <c r="D44" s="52">
        <v>905.83112900000003</v>
      </c>
      <c r="E44" s="52">
        <v>905.83112900000003</v>
      </c>
      <c r="F44" s="52">
        <v>0</v>
      </c>
      <c r="G44" s="52">
        <v>0</v>
      </c>
      <c r="H44" s="52">
        <v>0</v>
      </c>
      <c r="I44" s="52">
        <v>0</v>
      </c>
      <c r="J44" s="52">
        <v>0</v>
      </c>
      <c r="K44" s="52">
        <v>0</v>
      </c>
      <c r="L44" s="702">
        <v>2.6640436539404333</v>
      </c>
      <c r="M44" s="99"/>
      <c r="N44" s="99"/>
      <c r="O44" s="99"/>
      <c r="P44" s="99"/>
      <c r="Q44" s="99"/>
      <c r="R44" s="99"/>
      <c r="S44" s="99"/>
    </row>
    <row r="45" spans="1:19" s="63" customFormat="1" ht="14.1" customHeight="1">
      <c r="A45" s="61" t="s">
        <v>238</v>
      </c>
      <c r="B45" s="62" t="s">
        <v>64</v>
      </c>
      <c r="C45" s="61" t="s">
        <v>30</v>
      </c>
      <c r="D45" s="52">
        <v>31.715145</v>
      </c>
      <c r="E45" s="52">
        <v>19.342192000000001</v>
      </c>
      <c r="F45" s="52">
        <v>1.566465</v>
      </c>
      <c r="G45" s="52">
        <v>0.83837799999999996</v>
      </c>
      <c r="H45" s="52">
        <v>2.298025</v>
      </c>
      <c r="I45" s="52">
        <v>1.2478549999999999</v>
      </c>
      <c r="J45" s="52">
        <v>3.9493239999999998</v>
      </c>
      <c r="K45" s="52">
        <v>2.472906</v>
      </c>
      <c r="L45" s="702">
        <v>9.3274041999776153E-2</v>
      </c>
      <c r="M45" s="99"/>
      <c r="N45" s="99"/>
      <c r="O45" s="99"/>
      <c r="P45" s="99"/>
      <c r="Q45" s="99"/>
      <c r="R45" s="99"/>
      <c r="S45" s="99"/>
    </row>
    <row r="46" spans="1:19" s="63" customFormat="1" ht="14.1" customHeight="1">
      <c r="A46" s="61" t="s">
        <v>239</v>
      </c>
      <c r="B46" s="62" t="s">
        <v>240</v>
      </c>
      <c r="C46" s="61" t="s">
        <v>241</v>
      </c>
      <c r="D46" s="52">
        <v>0.40853499999999998</v>
      </c>
      <c r="E46" s="52">
        <v>0.40853499999999998</v>
      </c>
      <c r="F46" s="52">
        <v>0</v>
      </c>
      <c r="G46" s="52">
        <v>0</v>
      </c>
      <c r="H46" s="52">
        <v>0</v>
      </c>
      <c r="I46" s="52">
        <v>0</v>
      </c>
      <c r="J46" s="52">
        <v>0</v>
      </c>
      <c r="K46" s="52">
        <v>0</v>
      </c>
      <c r="L46" s="702">
        <v>1.2014988658692416E-3</v>
      </c>
      <c r="M46" s="99"/>
      <c r="N46" s="99"/>
      <c r="O46" s="99"/>
      <c r="P46" s="99"/>
      <c r="Q46" s="99"/>
      <c r="R46" s="99"/>
      <c r="S46" s="99"/>
    </row>
    <row r="47" spans="1:19" s="63" customFormat="1" ht="14.1" customHeight="1">
      <c r="A47" s="61" t="s">
        <v>242</v>
      </c>
      <c r="B47" s="62" t="s">
        <v>243</v>
      </c>
      <c r="C47" s="61" t="s">
        <v>244</v>
      </c>
      <c r="D47" s="52">
        <v>0</v>
      </c>
      <c r="E47" s="52">
        <v>0</v>
      </c>
      <c r="F47" s="52">
        <v>0</v>
      </c>
      <c r="G47" s="52">
        <v>0</v>
      </c>
      <c r="H47" s="52">
        <v>0</v>
      </c>
      <c r="I47" s="52">
        <v>0</v>
      </c>
      <c r="J47" s="52">
        <v>0</v>
      </c>
      <c r="K47" s="52">
        <v>0</v>
      </c>
      <c r="L47" s="702">
        <v>0</v>
      </c>
      <c r="M47" s="99"/>
      <c r="N47" s="99"/>
      <c r="O47" s="99"/>
      <c r="P47" s="99"/>
      <c r="Q47" s="99"/>
      <c r="R47" s="99"/>
      <c r="S47" s="99"/>
    </row>
    <row r="48" spans="1:19" s="63" customFormat="1" ht="14.1" customHeight="1">
      <c r="A48" s="61" t="s">
        <v>245</v>
      </c>
      <c r="B48" s="62" t="s">
        <v>246</v>
      </c>
      <c r="C48" s="61" t="s">
        <v>247</v>
      </c>
      <c r="D48" s="52">
        <v>5.7226450000000009</v>
      </c>
      <c r="E48" s="52">
        <v>1.8831359999999999</v>
      </c>
      <c r="F48" s="52">
        <v>0.88627</v>
      </c>
      <c r="G48" s="52">
        <v>0.68955200000000005</v>
      </c>
      <c r="H48" s="52">
        <v>0.252386</v>
      </c>
      <c r="I48" s="52">
        <v>0.61702500000000005</v>
      </c>
      <c r="J48" s="52">
        <v>1.0690550000000001</v>
      </c>
      <c r="K48" s="52">
        <v>0.32522099999999998</v>
      </c>
      <c r="L48" s="702">
        <v>1.6830262957328718E-2</v>
      </c>
      <c r="M48" s="99"/>
      <c r="N48" s="99"/>
      <c r="O48" s="99"/>
      <c r="P48" s="99"/>
      <c r="Q48" s="99"/>
      <c r="R48" s="99"/>
      <c r="S48" s="99"/>
    </row>
    <row r="49" spans="1:19" s="63" customFormat="1" ht="14.1" customHeight="1">
      <c r="A49" s="61" t="s">
        <v>248</v>
      </c>
      <c r="B49" s="62" t="s">
        <v>393</v>
      </c>
      <c r="C49" s="61" t="s">
        <v>93</v>
      </c>
      <c r="D49" s="52">
        <v>38.424469000000002</v>
      </c>
      <c r="E49" s="52">
        <v>9.460324</v>
      </c>
      <c r="F49" s="52">
        <v>1.9030879999999999</v>
      </c>
      <c r="G49" s="52">
        <v>2.4607009999999998</v>
      </c>
      <c r="H49" s="52">
        <v>5.6784150000000002</v>
      </c>
      <c r="I49" s="52">
        <v>7.8910790000000004</v>
      </c>
      <c r="J49" s="52">
        <v>7.3175439999999998</v>
      </c>
      <c r="K49" s="52">
        <v>3.7133180000000001</v>
      </c>
      <c r="L49" s="702">
        <v>0.11300612169123292</v>
      </c>
      <c r="M49" s="99"/>
      <c r="N49" s="99"/>
      <c r="O49" s="99"/>
      <c r="P49" s="99"/>
      <c r="Q49" s="99"/>
      <c r="R49" s="99"/>
      <c r="S49" s="99"/>
    </row>
    <row r="50" spans="1:19" s="63" customFormat="1" ht="14.1" customHeight="1">
      <c r="A50" s="61" t="s">
        <v>249</v>
      </c>
      <c r="B50" s="62" t="s">
        <v>250</v>
      </c>
      <c r="C50" s="61" t="s">
        <v>251</v>
      </c>
      <c r="D50" s="52">
        <v>53.315990999999997</v>
      </c>
      <c r="E50" s="52">
        <v>0</v>
      </c>
      <c r="F50" s="52">
        <v>0</v>
      </c>
      <c r="G50" s="52">
        <v>0</v>
      </c>
      <c r="H50" s="52">
        <v>0</v>
      </c>
      <c r="I50" s="52">
        <v>51.948653999999998</v>
      </c>
      <c r="J50" s="52">
        <v>1.367337</v>
      </c>
      <c r="K50" s="52">
        <v>0</v>
      </c>
      <c r="L50" s="702">
        <v>0.15680199424576766</v>
      </c>
      <c r="M50" s="99"/>
      <c r="N50" s="99"/>
      <c r="O50" s="99"/>
      <c r="P50" s="99"/>
      <c r="Q50" s="99"/>
      <c r="R50" s="99"/>
      <c r="S50" s="99"/>
    </row>
    <row r="51" spans="1:19" s="63" customFormat="1" ht="14.1" customHeight="1">
      <c r="A51" s="61" t="s">
        <v>252</v>
      </c>
      <c r="B51" s="62" t="s">
        <v>83</v>
      </c>
      <c r="C51" s="61" t="s">
        <v>116</v>
      </c>
      <c r="D51" s="52">
        <v>4.1915480000000001</v>
      </c>
      <c r="E51" s="52">
        <v>0.78829300000000002</v>
      </c>
      <c r="F51" s="52">
        <v>0.63434999999999997</v>
      </c>
      <c r="G51" s="52">
        <v>0.63841099999999995</v>
      </c>
      <c r="H51" s="52">
        <v>0.130805</v>
      </c>
      <c r="I51" s="52">
        <v>1.28973</v>
      </c>
      <c r="J51" s="52">
        <v>0.57027899999999998</v>
      </c>
      <c r="K51" s="52">
        <v>0.13968</v>
      </c>
      <c r="L51" s="702">
        <v>1.2327316308851111E-2</v>
      </c>
      <c r="M51" s="99"/>
      <c r="N51" s="99"/>
      <c r="O51" s="99"/>
      <c r="P51" s="99"/>
      <c r="Q51" s="99"/>
      <c r="R51" s="99"/>
      <c r="S51" s="99"/>
    </row>
    <row r="52" spans="1:19" s="63" customFormat="1" ht="14.1" customHeight="1">
      <c r="A52" s="61" t="s">
        <v>253</v>
      </c>
      <c r="B52" s="62" t="s">
        <v>254</v>
      </c>
      <c r="C52" s="61" t="s">
        <v>255</v>
      </c>
      <c r="D52" s="52">
        <v>73.094875999999999</v>
      </c>
      <c r="E52" s="52">
        <v>62.588889999999999</v>
      </c>
      <c r="F52" s="52">
        <v>0</v>
      </c>
      <c r="G52" s="52">
        <v>3.6340819999999998</v>
      </c>
      <c r="H52" s="52">
        <v>0</v>
      </c>
      <c r="I52" s="52">
        <v>2.2536330000000002</v>
      </c>
      <c r="J52" s="52">
        <v>4.618271</v>
      </c>
      <c r="K52" s="52">
        <v>0</v>
      </c>
      <c r="L52" s="702">
        <v>0.21497157064842146</v>
      </c>
      <c r="M52" s="99"/>
      <c r="N52" s="99"/>
      <c r="O52" s="99"/>
      <c r="P52" s="99"/>
      <c r="Q52" s="99"/>
      <c r="R52" s="99"/>
      <c r="S52" s="99"/>
    </row>
    <row r="53" spans="1:19" s="63" customFormat="1" ht="14.1" customHeight="1">
      <c r="A53" s="61" t="s">
        <v>256</v>
      </c>
      <c r="B53" s="62" t="s">
        <v>257</v>
      </c>
      <c r="C53" s="61" t="s">
        <v>258</v>
      </c>
      <c r="D53" s="52">
        <v>0.88118600000000002</v>
      </c>
      <c r="E53" s="52">
        <v>7.4596999999999997E-2</v>
      </c>
      <c r="F53" s="52">
        <v>0</v>
      </c>
      <c r="G53" s="52">
        <v>0</v>
      </c>
      <c r="H53" s="52">
        <v>0</v>
      </c>
      <c r="I53" s="52">
        <v>0.43636900000000001</v>
      </c>
      <c r="J53" s="52">
        <v>0.37021999999999999</v>
      </c>
      <c r="K53" s="52">
        <v>0</v>
      </c>
      <c r="L53" s="702">
        <v>2.5915624845358502E-3</v>
      </c>
      <c r="M53" s="99"/>
      <c r="N53" s="99"/>
      <c r="O53" s="99"/>
      <c r="P53" s="99"/>
      <c r="Q53" s="99"/>
      <c r="R53" s="99"/>
      <c r="S53" s="99"/>
    </row>
    <row r="54" spans="1:19" s="63" customFormat="1" ht="14.1" customHeight="1">
      <c r="A54" s="61" t="s">
        <v>259</v>
      </c>
      <c r="B54" s="62" t="s">
        <v>260</v>
      </c>
      <c r="C54" s="61" t="s">
        <v>261</v>
      </c>
      <c r="D54" s="52">
        <v>223.691419</v>
      </c>
      <c r="E54" s="52">
        <v>25.986778000000001</v>
      </c>
      <c r="F54" s="52">
        <v>54.849468999999999</v>
      </c>
      <c r="G54" s="52">
        <v>8.2616359999999993</v>
      </c>
      <c r="H54" s="52">
        <v>1.7765649999999999</v>
      </c>
      <c r="I54" s="52">
        <v>79.712208000000004</v>
      </c>
      <c r="J54" s="52">
        <v>37.791381999999999</v>
      </c>
      <c r="K54" s="52">
        <v>15.313381</v>
      </c>
      <c r="L54" s="702">
        <v>0.65787505656352907</v>
      </c>
      <c r="M54" s="99"/>
      <c r="N54" s="99"/>
      <c r="O54" s="99"/>
      <c r="P54" s="99"/>
      <c r="Q54" s="99"/>
      <c r="R54" s="99"/>
      <c r="S54" s="99"/>
    </row>
    <row r="55" spans="1:19" s="63" customFormat="1" ht="14.1" customHeight="1">
      <c r="A55" s="61" t="s">
        <v>262</v>
      </c>
      <c r="B55" s="62" t="s">
        <v>263</v>
      </c>
      <c r="C55" s="61" t="s">
        <v>264</v>
      </c>
      <c r="D55" s="52">
        <v>27.569835000000001</v>
      </c>
      <c r="E55" s="52">
        <v>0</v>
      </c>
      <c r="F55" s="52">
        <v>0</v>
      </c>
      <c r="G55" s="52">
        <v>0</v>
      </c>
      <c r="H55" s="52">
        <v>0</v>
      </c>
      <c r="I55" s="52">
        <v>0.192719</v>
      </c>
      <c r="J55" s="52">
        <v>27.377116000000001</v>
      </c>
      <c r="K55" s="52">
        <v>0</v>
      </c>
      <c r="L55" s="702">
        <v>8.1082711358150775E-2</v>
      </c>
      <c r="M55" s="99"/>
      <c r="N55" s="99"/>
      <c r="O55" s="99"/>
      <c r="P55" s="99"/>
      <c r="Q55" s="99"/>
      <c r="R55" s="99"/>
      <c r="S55" s="99"/>
    </row>
    <row r="56" spans="1:19" s="63" customFormat="1" ht="14.1" customHeight="1">
      <c r="A56" s="61" t="s">
        <v>265</v>
      </c>
      <c r="B56" s="62" t="s">
        <v>266</v>
      </c>
      <c r="C56" s="61" t="s">
        <v>267</v>
      </c>
      <c r="D56" s="52">
        <v>2.1926079999999999</v>
      </c>
      <c r="E56" s="52">
        <v>0</v>
      </c>
      <c r="F56" s="52">
        <v>0</v>
      </c>
      <c r="G56" s="52">
        <v>0.111596</v>
      </c>
      <c r="H56" s="52">
        <v>0</v>
      </c>
      <c r="I56" s="52">
        <v>0</v>
      </c>
      <c r="J56" s="52">
        <v>2.0810119999999999</v>
      </c>
      <c r="K56" s="52">
        <v>0</v>
      </c>
      <c r="L56" s="702">
        <v>6.4484463394711006E-3</v>
      </c>
      <c r="M56" s="99"/>
      <c r="N56" s="99"/>
      <c r="O56" s="99"/>
      <c r="P56" s="99"/>
      <c r="Q56" s="99"/>
      <c r="R56" s="99"/>
      <c r="S56" s="99"/>
    </row>
    <row r="57" spans="1:19" s="58" customFormat="1" ht="14.1" customHeight="1">
      <c r="A57" s="65">
        <v>3</v>
      </c>
      <c r="B57" s="66" t="s">
        <v>268</v>
      </c>
      <c r="C57" s="67" t="s">
        <v>53</v>
      </c>
      <c r="D57" s="52">
        <v>0</v>
      </c>
      <c r="E57" s="68"/>
      <c r="F57" s="68"/>
      <c r="G57" s="68"/>
      <c r="H57" s="68"/>
      <c r="I57" s="68"/>
      <c r="J57" s="68"/>
      <c r="K57" s="68"/>
      <c r="L57" s="99"/>
      <c r="M57" s="99"/>
      <c r="N57" s="99"/>
      <c r="O57" s="99"/>
      <c r="P57" s="99"/>
      <c r="Q57" s="99"/>
      <c r="R57" s="99"/>
      <c r="S57" s="99"/>
    </row>
    <row r="58" spans="1:19" ht="14.1" customHeight="1">
      <c r="A58" s="65">
        <v>4</v>
      </c>
      <c r="B58" s="66" t="s">
        <v>269</v>
      </c>
      <c r="C58" s="65" t="s">
        <v>149</v>
      </c>
      <c r="D58" s="52">
        <v>0</v>
      </c>
      <c r="E58" s="68"/>
      <c r="F58" s="68"/>
      <c r="G58" s="68"/>
      <c r="H58" s="68"/>
      <c r="I58" s="68"/>
      <c r="J58" s="68"/>
      <c r="K58" s="68"/>
    </row>
    <row r="59" spans="1:19" ht="14.1" customHeight="1">
      <c r="A59" s="65">
        <v>5</v>
      </c>
      <c r="B59" s="69" t="s">
        <v>270</v>
      </c>
      <c r="C59" s="65" t="s">
        <v>298</v>
      </c>
      <c r="D59" s="52">
        <v>0</v>
      </c>
      <c r="E59" s="68"/>
      <c r="F59" s="68"/>
      <c r="G59" s="68"/>
      <c r="H59" s="68"/>
      <c r="I59" s="68"/>
      <c r="J59" s="68"/>
      <c r="K59" s="68"/>
    </row>
    <row r="60" spans="1:19" ht="14.1" customHeight="1">
      <c r="A60" s="70">
        <v>6</v>
      </c>
      <c r="B60" s="71" t="s">
        <v>271</v>
      </c>
      <c r="C60" s="70" t="s">
        <v>299</v>
      </c>
      <c r="D60" s="68">
        <v>8835.93</v>
      </c>
      <c r="E60" s="73">
        <v>8835.93</v>
      </c>
      <c r="F60" s="73"/>
      <c r="G60" s="73"/>
      <c r="H60" s="73"/>
      <c r="I60" s="73"/>
      <c r="J60" s="73"/>
      <c r="K60" s="73"/>
    </row>
    <row r="61" spans="1:19" ht="33.75" customHeight="1">
      <c r="A61" s="1062" t="s">
        <v>913</v>
      </c>
      <c r="B61" s="1063"/>
      <c r="C61" s="1063"/>
      <c r="D61" s="1063"/>
      <c r="E61" s="1063"/>
      <c r="F61" s="1063"/>
      <c r="G61" s="1063"/>
      <c r="H61" s="1063"/>
      <c r="I61" s="1063"/>
      <c r="J61" s="1063"/>
      <c r="K61" s="1063"/>
    </row>
    <row r="62" spans="1:19">
      <c r="E62" s="75"/>
    </row>
  </sheetData>
  <mergeCells count="7">
    <mergeCell ref="A61:K61"/>
    <mergeCell ref="A1:K1"/>
    <mergeCell ref="A2:K2"/>
    <mergeCell ref="B4:B5"/>
    <mergeCell ref="C4:C5"/>
    <mergeCell ref="D4:D5"/>
    <mergeCell ref="E4:K4"/>
  </mergeCells>
  <pageMargins left="0.51181102362204722" right="0.19685039370078741" top="0.35433070866141736" bottom="0.35433070866141736" header="0.31496062992125984" footer="0.31496062992125984"/>
  <pageSetup paperSize="9" scale="90" orientation="portrait"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Zeros="0" zoomScaleNormal="100" workbookViewId="0">
      <pane xSplit="3" ySplit="7" topLeftCell="D26" activePane="bottomRight" state="frozen"/>
      <selection activeCell="E9" sqref="E9"/>
      <selection pane="topRight" activeCell="E9" sqref="E9"/>
      <selection pane="bottomLeft" activeCell="E9" sqref="E9"/>
      <selection pane="bottomRight" activeCell="E9" sqref="E9"/>
    </sheetView>
  </sheetViews>
  <sheetFormatPr defaultRowHeight="12.75"/>
  <cols>
    <col min="1" max="1" width="5" style="816" customWidth="1"/>
    <col min="2" max="2" width="30.25" style="37" bestFit="1" customWidth="1"/>
    <col min="3" max="3" width="5.25" style="37" customWidth="1"/>
    <col min="4" max="4" width="9.375" style="821" customWidth="1"/>
    <col min="5" max="5" width="13" style="58" customWidth="1"/>
    <col min="6" max="7" width="10.375" style="37" customWidth="1"/>
    <col min="8" max="8" width="10.5" style="37" bestFit="1" customWidth="1"/>
    <col min="9" max="9" width="10.125" style="37" customWidth="1"/>
    <col min="10" max="258" width="9" style="37"/>
    <col min="259" max="259" width="5" style="37" customWidth="1"/>
    <col min="260" max="260" width="30.25" style="37" bestFit="1" customWidth="1"/>
    <col min="261" max="261" width="5.25" style="37" customWidth="1"/>
    <col min="262" max="262" width="7.75" style="37" bestFit="1" customWidth="1"/>
    <col min="263" max="263" width="8.625" style="37" customWidth="1"/>
    <col min="264" max="264" width="10.5" style="37" bestFit="1" customWidth="1"/>
    <col min="265" max="265" width="10.125" style="37" customWidth="1"/>
    <col min="266" max="514" width="9" style="37"/>
    <col min="515" max="515" width="5" style="37" customWidth="1"/>
    <col min="516" max="516" width="30.25" style="37" bestFit="1" customWidth="1"/>
    <col min="517" max="517" width="5.25" style="37" customWidth="1"/>
    <col min="518" max="518" width="7.75" style="37" bestFit="1" customWidth="1"/>
    <col min="519" max="519" width="8.625" style="37" customWidth="1"/>
    <col min="520" max="520" width="10.5" style="37" bestFit="1" customWidth="1"/>
    <col min="521" max="521" width="10.125" style="37" customWidth="1"/>
    <col min="522" max="770" width="9" style="37"/>
    <col min="771" max="771" width="5" style="37" customWidth="1"/>
    <col min="772" max="772" width="30.25" style="37" bestFit="1" customWidth="1"/>
    <col min="773" max="773" width="5.25" style="37" customWidth="1"/>
    <col min="774" max="774" width="7.75" style="37" bestFit="1" customWidth="1"/>
    <col min="775" max="775" width="8.625" style="37" customWidth="1"/>
    <col min="776" max="776" width="10.5" style="37" bestFit="1" customWidth="1"/>
    <col min="777" max="777" width="10.125" style="37" customWidth="1"/>
    <col min="778" max="1026" width="9" style="37"/>
    <col min="1027" max="1027" width="5" style="37" customWidth="1"/>
    <col min="1028" max="1028" width="30.25" style="37" bestFit="1" customWidth="1"/>
    <col min="1029" max="1029" width="5.25" style="37" customWidth="1"/>
    <col min="1030" max="1030" width="7.75" style="37" bestFit="1" customWidth="1"/>
    <col min="1031" max="1031" width="8.625" style="37" customWidth="1"/>
    <col min="1032" max="1032" width="10.5" style="37" bestFit="1" customWidth="1"/>
    <col min="1033" max="1033" width="10.125" style="37" customWidth="1"/>
    <col min="1034" max="1282" width="9" style="37"/>
    <col min="1283" max="1283" width="5" style="37" customWidth="1"/>
    <col min="1284" max="1284" width="30.25" style="37" bestFit="1" customWidth="1"/>
    <col min="1285" max="1285" width="5.25" style="37" customWidth="1"/>
    <col min="1286" max="1286" width="7.75" style="37" bestFit="1" customWidth="1"/>
    <col min="1287" max="1287" width="8.625" style="37" customWidth="1"/>
    <col min="1288" max="1288" width="10.5" style="37" bestFit="1" customWidth="1"/>
    <col min="1289" max="1289" width="10.125" style="37" customWidth="1"/>
    <col min="1290" max="1538" width="9" style="37"/>
    <col min="1539" max="1539" width="5" style="37" customWidth="1"/>
    <col min="1540" max="1540" width="30.25" style="37" bestFit="1" customWidth="1"/>
    <col min="1541" max="1541" width="5.25" style="37" customWidth="1"/>
    <col min="1542" max="1542" width="7.75" style="37" bestFit="1" customWidth="1"/>
    <col min="1543" max="1543" width="8.625" style="37" customWidth="1"/>
    <col min="1544" max="1544" width="10.5" style="37" bestFit="1" customWidth="1"/>
    <col min="1545" max="1545" width="10.125" style="37" customWidth="1"/>
    <col min="1546" max="1794" width="9" style="37"/>
    <col min="1795" max="1795" width="5" style="37" customWidth="1"/>
    <col min="1796" max="1796" width="30.25" style="37" bestFit="1" customWidth="1"/>
    <col min="1797" max="1797" width="5.25" style="37" customWidth="1"/>
    <col min="1798" max="1798" width="7.75" style="37" bestFit="1" customWidth="1"/>
    <col min="1799" max="1799" width="8.625" style="37" customWidth="1"/>
    <col min="1800" max="1800" width="10.5" style="37" bestFit="1" customWidth="1"/>
    <col min="1801" max="1801" width="10.125" style="37" customWidth="1"/>
    <col min="1802" max="2050" width="9" style="37"/>
    <col min="2051" max="2051" width="5" style="37" customWidth="1"/>
    <col min="2052" max="2052" width="30.25" style="37" bestFit="1" customWidth="1"/>
    <col min="2053" max="2053" width="5.25" style="37" customWidth="1"/>
    <col min="2054" max="2054" width="7.75" style="37" bestFit="1" customWidth="1"/>
    <col min="2055" max="2055" width="8.625" style="37" customWidth="1"/>
    <col min="2056" max="2056" width="10.5" style="37" bestFit="1" customWidth="1"/>
    <col min="2057" max="2057" width="10.125" style="37" customWidth="1"/>
    <col min="2058" max="2306" width="9" style="37"/>
    <col min="2307" max="2307" width="5" style="37" customWidth="1"/>
    <col min="2308" max="2308" width="30.25" style="37" bestFit="1" customWidth="1"/>
    <col min="2309" max="2309" width="5.25" style="37" customWidth="1"/>
    <col min="2310" max="2310" width="7.75" style="37" bestFit="1" customWidth="1"/>
    <col min="2311" max="2311" width="8.625" style="37" customWidth="1"/>
    <col min="2312" max="2312" width="10.5" style="37" bestFit="1" customWidth="1"/>
    <col min="2313" max="2313" width="10.125" style="37" customWidth="1"/>
    <col min="2314" max="2562" width="9" style="37"/>
    <col min="2563" max="2563" width="5" style="37" customWidth="1"/>
    <col min="2564" max="2564" width="30.25" style="37" bestFit="1" customWidth="1"/>
    <col min="2565" max="2565" width="5.25" style="37" customWidth="1"/>
    <col min="2566" max="2566" width="7.75" style="37" bestFit="1" customWidth="1"/>
    <col min="2567" max="2567" width="8.625" style="37" customWidth="1"/>
    <col min="2568" max="2568" width="10.5" style="37" bestFit="1" customWidth="1"/>
    <col min="2569" max="2569" width="10.125" style="37" customWidth="1"/>
    <col min="2570" max="2818" width="9" style="37"/>
    <col min="2819" max="2819" width="5" style="37" customWidth="1"/>
    <col min="2820" max="2820" width="30.25" style="37" bestFit="1" customWidth="1"/>
    <col min="2821" max="2821" width="5.25" style="37" customWidth="1"/>
    <col min="2822" max="2822" width="7.75" style="37" bestFit="1" customWidth="1"/>
    <col min="2823" max="2823" width="8.625" style="37" customWidth="1"/>
    <col min="2824" max="2824" width="10.5" style="37" bestFit="1" customWidth="1"/>
    <col min="2825" max="2825" width="10.125" style="37" customWidth="1"/>
    <col min="2826" max="3074" width="9" style="37"/>
    <col min="3075" max="3075" width="5" style="37" customWidth="1"/>
    <col min="3076" max="3076" width="30.25" style="37" bestFit="1" customWidth="1"/>
    <col min="3077" max="3077" width="5.25" style="37" customWidth="1"/>
    <col min="3078" max="3078" width="7.75" style="37" bestFit="1" customWidth="1"/>
    <col min="3079" max="3079" width="8.625" style="37" customWidth="1"/>
    <col min="3080" max="3080" width="10.5" style="37" bestFit="1" customWidth="1"/>
    <col min="3081" max="3081" width="10.125" style="37" customWidth="1"/>
    <col min="3082" max="3330" width="9" style="37"/>
    <col min="3331" max="3331" width="5" style="37" customWidth="1"/>
    <col min="3332" max="3332" width="30.25" style="37" bestFit="1" customWidth="1"/>
    <col min="3333" max="3333" width="5.25" style="37" customWidth="1"/>
    <col min="3334" max="3334" width="7.75" style="37" bestFit="1" customWidth="1"/>
    <col min="3335" max="3335" width="8.625" style="37" customWidth="1"/>
    <col min="3336" max="3336" width="10.5" style="37" bestFit="1" customWidth="1"/>
    <col min="3337" max="3337" width="10.125" style="37" customWidth="1"/>
    <col min="3338" max="3586" width="9" style="37"/>
    <col min="3587" max="3587" width="5" style="37" customWidth="1"/>
    <col min="3588" max="3588" width="30.25" style="37" bestFit="1" customWidth="1"/>
    <col min="3589" max="3589" width="5.25" style="37" customWidth="1"/>
    <col min="3590" max="3590" width="7.75" style="37" bestFit="1" customWidth="1"/>
    <col min="3591" max="3591" width="8.625" style="37" customWidth="1"/>
    <col min="3592" max="3592" width="10.5" style="37" bestFit="1" customWidth="1"/>
    <col min="3593" max="3593" width="10.125" style="37" customWidth="1"/>
    <col min="3594" max="3842" width="9" style="37"/>
    <col min="3843" max="3843" width="5" style="37" customWidth="1"/>
    <col min="3844" max="3844" width="30.25" style="37" bestFit="1" customWidth="1"/>
    <col min="3845" max="3845" width="5.25" style="37" customWidth="1"/>
    <col min="3846" max="3846" width="7.75" style="37" bestFit="1" customWidth="1"/>
    <col min="3847" max="3847" width="8.625" style="37" customWidth="1"/>
    <col min="3848" max="3848" width="10.5" style="37" bestFit="1" customWidth="1"/>
    <col min="3849" max="3849" width="10.125" style="37" customWidth="1"/>
    <col min="3850" max="4098" width="9" style="37"/>
    <col min="4099" max="4099" width="5" style="37" customWidth="1"/>
    <col min="4100" max="4100" width="30.25" style="37" bestFit="1" customWidth="1"/>
    <col min="4101" max="4101" width="5.25" style="37" customWidth="1"/>
    <col min="4102" max="4102" width="7.75" style="37" bestFit="1" customWidth="1"/>
    <col min="4103" max="4103" width="8.625" style="37" customWidth="1"/>
    <col min="4104" max="4104" width="10.5" style="37" bestFit="1" customWidth="1"/>
    <col min="4105" max="4105" width="10.125" style="37" customWidth="1"/>
    <col min="4106" max="4354" width="9" style="37"/>
    <col min="4355" max="4355" width="5" style="37" customWidth="1"/>
    <col min="4356" max="4356" width="30.25" style="37" bestFit="1" customWidth="1"/>
    <col min="4357" max="4357" width="5.25" style="37" customWidth="1"/>
    <col min="4358" max="4358" width="7.75" style="37" bestFit="1" customWidth="1"/>
    <col min="4359" max="4359" width="8.625" style="37" customWidth="1"/>
    <col min="4360" max="4360" width="10.5" style="37" bestFit="1" customWidth="1"/>
    <col min="4361" max="4361" width="10.125" style="37" customWidth="1"/>
    <col min="4362" max="4610" width="9" style="37"/>
    <col min="4611" max="4611" width="5" style="37" customWidth="1"/>
    <col min="4612" max="4612" width="30.25" style="37" bestFit="1" customWidth="1"/>
    <col min="4613" max="4613" width="5.25" style="37" customWidth="1"/>
    <col min="4614" max="4614" width="7.75" style="37" bestFit="1" customWidth="1"/>
    <col min="4615" max="4615" width="8.625" style="37" customWidth="1"/>
    <col min="4616" max="4616" width="10.5" style="37" bestFit="1" customWidth="1"/>
    <col min="4617" max="4617" width="10.125" style="37" customWidth="1"/>
    <col min="4618" max="4866" width="9" style="37"/>
    <col min="4867" max="4867" width="5" style="37" customWidth="1"/>
    <col min="4868" max="4868" width="30.25" style="37" bestFit="1" customWidth="1"/>
    <col min="4869" max="4869" width="5.25" style="37" customWidth="1"/>
    <col min="4870" max="4870" width="7.75" style="37" bestFit="1" customWidth="1"/>
    <col min="4871" max="4871" width="8.625" style="37" customWidth="1"/>
    <col min="4872" max="4872" width="10.5" style="37" bestFit="1" customWidth="1"/>
    <col min="4873" max="4873" width="10.125" style="37" customWidth="1"/>
    <col min="4874" max="5122" width="9" style="37"/>
    <col min="5123" max="5123" width="5" style="37" customWidth="1"/>
    <col min="5124" max="5124" width="30.25" style="37" bestFit="1" customWidth="1"/>
    <col min="5125" max="5125" width="5.25" style="37" customWidth="1"/>
    <col min="5126" max="5126" width="7.75" style="37" bestFit="1" customWidth="1"/>
    <col min="5127" max="5127" width="8.625" style="37" customWidth="1"/>
    <col min="5128" max="5128" width="10.5" style="37" bestFit="1" customWidth="1"/>
    <col min="5129" max="5129" width="10.125" style="37" customWidth="1"/>
    <col min="5130" max="5378" width="9" style="37"/>
    <col min="5379" max="5379" width="5" style="37" customWidth="1"/>
    <col min="5380" max="5380" width="30.25" style="37" bestFit="1" customWidth="1"/>
    <col min="5381" max="5381" width="5.25" style="37" customWidth="1"/>
    <col min="5382" max="5382" width="7.75" style="37" bestFit="1" customWidth="1"/>
    <col min="5383" max="5383" width="8.625" style="37" customWidth="1"/>
    <col min="5384" max="5384" width="10.5" style="37" bestFit="1" customWidth="1"/>
    <col min="5385" max="5385" width="10.125" style="37" customWidth="1"/>
    <col min="5386" max="5634" width="9" style="37"/>
    <col min="5635" max="5635" width="5" style="37" customWidth="1"/>
    <col min="5636" max="5636" width="30.25" style="37" bestFit="1" customWidth="1"/>
    <col min="5637" max="5637" width="5.25" style="37" customWidth="1"/>
    <col min="5638" max="5638" width="7.75" style="37" bestFit="1" customWidth="1"/>
    <col min="5639" max="5639" width="8.625" style="37" customWidth="1"/>
    <col min="5640" max="5640" width="10.5" style="37" bestFit="1" customWidth="1"/>
    <col min="5641" max="5641" width="10.125" style="37" customWidth="1"/>
    <col min="5642" max="5890" width="9" style="37"/>
    <col min="5891" max="5891" width="5" style="37" customWidth="1"/>
    <col min="5892" max="5892" width="30.25" style="37" bestFit="1" customWidth="1"/>
    <col min="5893" max="5893" width="5.25" style="37" customWidth="1"/>
    <col min="5894" max="5894" width="7.75" style="37" bestFit="1" customWidth="1"/>
    <col min="5895" max="5895" width="8.625" style="37" customWidth="1"/>
    <col min="5896" max="5896" width="10.5" style="37" bestFit="1" customWidth="1"/>
    <col min="5897" max="5897" width="10.125" style="37" customWidth="1"/>
    <col min="5898" max="6146" width="9" style="37"/>
    <col min="6147" max="6147" width="5" style="37" customWidth="1"/>
    <col min="6148" max="6148" width="30.25" style="37" bestFit="1" customWidth="1"/>
    <col min="6149" max="6149" width="5.25" style="37" customWidth="1"/>
    <col min="6150" max="6150" width="7.75" style="37" bestFit="1" customWidth="1"/>
    <col min="6151" max="6151" width="8.625" style="37" customWidth="1"/>
    <col min="6152" max="6152" width="10.5" style="37" bestFit="1" customWidth="1"/>
    <col min="6153" max="6153" width="10.125" style="37" customWidth="1"/>
    <col min="6154" max="6402" width="9" style="37"/>
    <col min="6403" max="6403" width="5" style="37" customWidth="1"/>
    <col min="6404" max="6404" width="30.25" style="37" bestFit="1" customWidth="1"/>
    <col min="6405" max="6405" width="5.25" style="37" customWidth="1"/>
    <col min="6406" max="6406" width="7.75" style="37" bestFit="1" customWidth="1"/>
    <col min="6407" max="6407" width="8.625" style="37" customWidth="1"/>
    <col min="6408" max="6408" width="10.5" style="37" bestFit="1" customWidth="1"/>
    <col min="6409" max="6409" width="10.125" style="37" customWidth="1"/>
    <col min="6410" max="6658" width="9" style="37"/>
    <col min="6659" max="6659" width="5" style="37" customWidth="1"/>
    <col min="6660" max="6660" width="30.25" style="37" bestFit="1" customWidth="1"/>
    <col min="6661" max="6661" width="5.25" style="37" customWidth="1"/>
    <col min="6662" max="6662" width="7.75" style="37" bestFit="1" customWidth="1"/>
    <col min="6663" max="6663" width="8.625" style="37" customWidth="1"/>
    <col min="6664" max="6664" width="10.5" style="37" bestFit="1" customWidth="1"/>
    <col min="6665" max="6665" width="10.125" style="37" customWidth="1"/>
    <col min="6666" max="6914" width="9" style="37"/>
    <col min="6915" max="6915" width="5" style="37" customWidth="1"/>
    <col min="6916" max="6916" width="30.25" style="37" bestFit="1" customWidth="1"/>
    <col min="6917" max="6917" width="5.25" style="37" customWidth="1"/>
    <col min="6918" max="6918" width="7.75" style="37" bestFit="1" customWidth="1"/>
    <col min="6919" max="6919" width="8.625" style="37" customWidth="1"/>
    <col min="6920" max="6920" width="10.5" style="37" bestFit="1" customWidth="1"/>
    <col min="6921" max="6921" width="10.125" style="37" customWidth="1"/>
    <col min="6922" max="7170" width="9" style="37"/>
    <col min="7171" max="7171" width="5" style="37" customWidth="1"/>
    <col min="7172" max="7172" width="30.25" style="37" bestFit="1" customWidth="1"/>
    <col min="7173" max="7173" width="5.25" style="37" customWidth="1"/>
    <col min="7174" max="7174" width="7.75" style="37" bestFit="1" customWidth="1"/>
    <col min="7175" max="7175" width="8.625" style="37" customWidth="1"/>
    <col min="7176" max="7176" width="10.5" style="37" bestFit="1" customWidth="1"/>
    <col min="7177" max="7177" width="10.125" style="37" customWidth="1"/>
    <col min="7178" max="7426" width="9" style="37"/>
    <col min="7427" max="7427" width="5" style="37" customWidth="1"/>
    <col min="7428" max="7428" width="30.25" style="37" bestFit="1" customWidth="1"/>
    <col min="7429" max="7429" width="5.25" style="37" customWidth="1"/>
    <col min="7430" max="7430" width="7.75" style="37" bestFit="1" customWidth="1"/>
    <col min="7431" max="7431" width="8.625" style="37" customWidth="1"/>
    <col min="7432" max="7432" width="10.5" style="37" bestFit="1" customWidth="1"/>
    <col min="7433" max="7433" width="10.125" style="37" customWidth="1"/>
    <col min="7434" max="7682" width="9" style="37"/>
    <col min="7683" max="7683" width="5" style="37" customWidth="1"/>
    <col min="7684" max="7684" width="30.25" style="37" bestFit="1" customWidth="1"/>
    <col min="7685" max="7685" width="5.25" style="37" customWidth="1"/>
    <col min="7686" max="7686" width="7.75" style="37" bestFit="1" customWidth="1"/>
    <col min="7687" max="7687" width="8.625" style="37" customWidth="1"/>
    <col min="7688" max="7688" width="10.5" style="37" bestFit="1" customWidth="1"/>
    <col min="7689" max="7689" width="10.125" style="37" customWidth="1"/>
    <col min="7690" max="7938" width="9" style="37"/>
    <col min="7939" max="7939" width="5" style="37" customWidth="1"/>
    <col min="7940" max="7940" width="30.25" style="37" bestFit="1" customWidth="1"/>
    <col min="7941" max="7941" width="5.25" style="37" customWidth="1"/>
    <col min="7942" max="7942" width="7.75" style="37" bestFit="1" customWidth="1"/>
    <col min="7943" max="7943" width="8.625" style="37" customWidth="1"/>
    <col min="7944" max="7944" width="10.5" style="37" bestFit="1" customWidth="1"/>
    <col min="7945" max="7945" width="10.125" style="37" customWidth="1"/>
    <col min="7946" max="8194" width="9" style="37"/>
    <col min="8195" max="8195" width="5" style="37" customWidth="1"/>
    <col min="8196" max="8196" width="30.25" style="37" bestFit="1" customWidth="1"/>
    <col min="8197" max="8197" width="5.25" style="37" customWidth="1"/>
    <col min="8198" max="8198" width="7.75" style="37" bestFit="1" customWidth="1"/>
    <col min="8199" max="8199" width="8.625" style="37" customWidth="1"/>
    <col min="8200" max="8200" width="10.5" style="37" bestFit="1" customWidth="1"/>
    <col min="8201" max="8201" width="10.125" style="37" customWidth="1"/>
    <col min="8202" max="8450" width="9" style="37"/>
    <col min="8451" max="8451" width="5" style="37" customWidth="1"/>
    <col min="8452" max="8452" width="30.25" style="37" bestFit="1" customWidth="1"/>
    <col min="8453" max="8453" width="5.25" style="37" customWidth="1"/>
    <col min="8454" max="8454" width="7.75" style="37" bestFit="1" customWidth="1"/>
    <col min="8455" max="8455" width="8.625" style="37" customWidth="1"/>
    <col min="8456" max="8456" width="10.5" style="37" bestFit="1" customWidth="1"/>
    <col min="8457" max="8457" width="10.125" style="37" customWidth="1"/>
    <col min="8458" max="8706" width="9" style="37"/>
    <col min="8707" max="8707" width="5" style="37" customWidth="1"/>
    <col min="8708" max="8708" width="30.25" style="37" bestFit="1" customWidth="1"/>
    <col min="8709" max="8709" width="5.25" style="37" customWidth="1"/>
    <col min="8710" max="8710" width="7.75" style="37" bestFit="1" customWidth="1"/>
    <col min="8711" max="8711" width="8.625" style="37" customWidth="1"/>
    <col min="8712" max="8712" width="10.5" style="37" bestFit="1" customWidth="1"/>
    <col min="8713" max="8713" width="10.125" style="37" customWidth="1"/>
    <col min="8714" max="8962" width="9" style="37"/>
    <col min="8963" max="8963" width="5" style="37" customWidth="1"/>
    <col min="8964" max="8964" width="30.25" style="37" bestFit="1" customWidth="1"/>
    <col min="8965" max="8965" width="5.25" style="37" customWidth="1"/>
    <col min="8966" max="8966" width="7.75" style="37" bestFit="1" customWidth="1"/>
    <col min="8967" max="8967" width="8.625" style="37" customWidth="1"/>
    <col min="8968" max="8968" width="10.5" style="37" bestFit="1" customWidth="1"/>
    <col min="8969" max="8969" width="10.125" style="37" customWidth="1"/>
    <col min="8970" max="9218" width="9" style="37"/>
    <col min="9219" max="9219" width="5" style="37" customWidth="1"/>
    <col min="9220" max="9220" width="30.25" style="37" bestFit="1" customWidth="1"/>
    <col min="9221" max="9221" width="5.25" style="37" customWidth="1"/>
    <col min="9222" max="9222" width="7.75" style="37" bestFit="1" customWidth="1"/>
    <col min="9223" max="9223" width="8.625" style="37" customWidth="1"/>
    <col min="9224" max="9224" width="10.5" style="37" bestFit="1" customWidth="1"/>
    <col min="9225" max="9225" width="10.125" style="37" customWidth="1"/>
    <col min="9226" max="9474" width="9" style="37"/>
    <col min="9475" max="9475" width="5" style="37" customWidth="1"/>
    <col min="9476" max="9476" width="30.25" style="37" bestFit="1" customWidth="1"/>
    <col min="9477" max="9477" width="5.25" style="37" customWidth="1"/>
    <col min="9478" max="9478" width="7.75" style="37" bestFit="1" customWidth="1"/>
    <col min="9479" max="9479" width="8.625" style="37" customWidth="1"/>
    <col min="9480" max="9480" width="10.5" style="37" bestFit="1" customWidth="1"/>
    <col min="9481" max="9481" width="10.125" style="37" customWidth="1"/>
    <col min="9482" max="9730" width="9" style="37"/>
    <col min="9731" max="9731" width="5" style="37" customWidth="1"/>
    <col min="9732" max="9732" width="30.25" style="37" bestFit="1" customWidth="1"/>
    <col min="9733" max="9733" width="5.25" style="37" customWidth="1"/>
    <col min="9734" max="9734" width="7.75" style="37" bestFit="1" customWidth="1"/>
    <col min="9735" max="9735" width="8.625" style="37" customWidth="1"/>
    <col min="9736" max="9736" width="10.5" style="37" bestFit="1" customWidth="1"/>
    <col min="9737" max="9737" width="10.125" style="37" customWidth="1"/>
    <col min="9738" max="9986" width="9" style="37"/>
    <col min="9987" max="9987" width="5" style="37" customWidth="1"/>
    <col min="9988" max="9988" width="30.25" style="37" bestFit="1" customWidth="1"/>
    <col min="9989" max="9989" width="5.25" style="37" customWidth="1"/>
    <col min="9990" max="9990" width="7.75" style="37" bestFit="1" customWidth="1"/>
    <col min="9991" max="9991" width="8.625" style="37" customWidth="1"/>
    <col min="9992" max="9992" width="10.5" style="37" bestFit="1" customWidth="1"/>
    <col min="9993" max="9993" width="10.125" style="37" customWidth="1"/>
    <col min="9994" max="10242" width="9" style="37"/>
    <col min="10243" max="10243" width="5" style="37" customWidth="1"/>
    <col min="10244" max="10244" width="30.25" style="37" bestFit="1" customWidth="1"/>
    <col min="10245" max="10245" width="5.25" style="37" customWidth="1"/>
    <col min="10246" max="10246" width="7.75" style="37" bestFit="1" customWidth="1"/>
    <col min="10247" max="10247" width="8.625" style="37" customWidth="1"/>
    <col min="10248" max="10248" width="10.5" style="37" bestFit="1" customWidth="1"/>
    <col min="10249" max="10249" width="10.125" style="37" customWidth="1"/>
    <col min="10250" max="10498" width="9" style="37"/>
    <col min="10499" max="10499" width="5" style="37" customWidth="1"/>
    <col min="10500" max="10500" width="30.25" style="37" bestFit="1" customWidth="1"/>
    <col min="10501" max="10501" width="5.25" style="37" customWidth="1"/>
    <col min="10502" max="10502" width="7.75" style="37" bestFit="1" customWidth="1"/>
    <col min="10503" max="10503" width="8.625" style="37" customWidth="1"/>
    <col min="10504" max="10504" width="10.5" style="37" bestFit="1" customWidth="1"/>
    <col min="10505" max="10505" width="10.125" style="37" customWidth="1"/>
    <col min="10506" max="10754" width="9" style="37"/>
    <col min="10755" max="10755" width="5" style="37" customWidth="1"/>
    <col min="10756" max="10756" width="30.25" style="37" bestFit="1" customWidth="1"/>
    <col min="10757" max="10757" width="5.25" style="37" customWidth="1"/>
    <col min="10758" max="10758" width="7.75" style="37" bestFit="1" customWidth="1"/>
    <col min="10759" max="10759" width="8.625" style="37" customWidth="1"/>
    <col min="10760" max="10760" width="10.5" style="37" bestFit="1" customWidth="1"/>
    <col min="10761" max="10761" width="10.125" style="37" customWidth="1"/>
    <col min="10762" max="11010" width="9" style="37"/>
    <col min="11011" max="11011" width="5" style="37" customWidth="1"/>
    <col min="11012" max="11012" width="30.25" style="37" bestFit="1" customWidth="1"/>
    <col min="11013" max="11013" width="5.25" style="37" customWidth="1"/>
    <col min="11014" max="11014" width="7.75" style="37" bestFit="1" customWidth="1"/>
    <col min="11015" max="11015" width="8.625" style="37" customWidth="1"/>
    <col min="11016" max="11016" width="10.5" style="37" bestFit="1" customWidth="1"/>
    <col min="11017" max="11017" width="10.125" style="37" customWidth="1"/>
    <col min="11018" max="11266" width="9" style="37"/>
    <col min="11267" max="11267" width="5" style="37" customWidth="1"/>
    <col min="11268" max="11268" width="30.25" style="37" bestFit="1" customWidth="1"/>
    <col min="11269" max="11269" width="5.25" style="37" customWidth="1"/>
    <col min="11270" max="11270" width="7.75" style="37" bestFit="1" customWidth="1"/>
    <col min="11271" max="11271" width="8.625" style="37" customWidth="1"/>
    <col min="11272" max="11272" width="10.5" style="37" bestFit="1" customWidth="1"/>
    <col min="11273" max="11273" width="10.125" style="37" customWidth="1"/>
    <col min="11274" max="11522" width="9" style="37"/>
    <col min="11523" max="11523" width="5" style="37" customWidth="1"/>
    <col min="11524" max="11524" width="30.25" style="37" bestFit="1" customWidth="1"/>
    <col min="11525" max="11525" width="5.25" style="37" customWidth="1"/>
    <col min="11526" max="11526" width="7.75" style="37" bestFit="1" customWidth="1"/>
    <col min="11527" max="11527" width="8.625" style="37" customWidth="1"/>
    <col min="11528" max="11528" width="10.5" style="37" bestFit="1" customWidth="1"/>
    <col min="11529" max="11529" width="10.125" style="37" customWidth="1"/>
    <col min="11530" max="11778" width="9" style="37"/>
    <col min="11779" max="11779" width="5" style="37" customWidth="1"/>
    <col min="11780" max="11780" width="30.25" style="37" bestFit="1" customWidth="1"/>
    <col min="11781" max="11781" width="5.25" style="37" customWidth="1"/>
    <col min="11782" max="11782" width="7.75" style="37" bestFit="1" customWidth="1"/>
    <col min="11783" max="11783" width="8.625" style="37" customWidth="1"/>
    <col min="11784" max="11784" width="10.5" style="37" bestFit="1" customWidth="1"/>
    <col min="11785" max="11785" width="10.125" style="37" customWidth="1"/>
    <col min="11786" max="12034" width="9" style="37"/>
    <col min="12035" max="12035" width="5" style="37" customWidth="1"/>
    <col min="12036" max="12036" width="30.25" style="37" bestFit="1" customWidth="1"/>
    <col min="12037" max="12037" width="5.25" style="37" customWidth="1"/>
    <col min="12038" max="12038" width="7.75" style="37" bestFit="1" customWidth="1"/>
    <col min="12039" max="12039" width="8.625" style="37" customWidth="1"/>
    <col min="12040" max="12040" width="10.5" style="37" bestFit="1" customWidth="1"/>
    <col min="12041" max="12041" width="10.125" style="37" customWidth="1"/>
    <col min="12042" max="12290" width="9" style="37"/>
    <col min="12291" max="12291" width="5" style="37" customWidth="1"/>
    <col min="12292" max="12292" width="30.25" style="37" bestFit="1" customWidth="1"/>
    <col min="12293" max="12293" width="5.25" style="37" customWidth="1"/>
    <col min="12294" max="12294" width="7.75" style="37" bestFit="1" customWidth="1"/>
    <col min="12295" max="12295" width="8.625" style="37" customWidth="1"/>
    <col min="12296" max="12296" width="10.5" style="37" bestFit="1" customWidth="1"/>
    <col min="12297" max="12297" width="10.125" style="37" customWidth="1"/>
    <col min="12298" max="12546" width="9" style="37"/>
    <col min="12547" max="12547" width="5" style="37" customWidth="1"/>
    <col min="12548" max="12548" width="30.25" style="37" bestFit="1" customWidth="1"/>
    <col min="12549" max="12549" width="5.25" style="37" customWidth="1"/>
    <col min="12550" max="12550" width="7.75" style="37" bestFit="1" customWidth="1"/>
    <col min="12551" max="12551" width="8.625" style="37" customWidth="1"/>
    <col min="12552" max="12552" width="10.5" style="37" bestFit="1" customWidth="1"/>
    <col min="12553" max="12553" width="10.125" style="37" customWidth="1"/>
    <col min="12554" max="12802" width="9" style="37"/>
    <col min="12803" max="12803" width="5" style="37" customWidth="1"/>
    <col min="12804" max="12804" width="30.25" style="37" bestFit="1" customWidth="1"/>
    <col min="12805" max="12805" width="5.25" style="37" customWidth="1"/>
    <col min="12806" max="12806" width="7.75" style="37" bestFit="1" customWidth="1"/>
    <col min="12807" max="12807" width="8.625" style="37" customWidth="1"/>
    <col min="12808" max="12808" width="10.5" style="37" bestFit="1" customWidth="1"/>
    <col min="12809" max="12809" width="10.125" style="37" customWidth="1"/>
    <col min="12810" max="13058" width="9" style="37"/>
    <col min="13059" max="13059" width="5" style="37" customWidth="1"/>
    <col min="13060" max="13060" width="30.25" style="37" bestFit="1" customWidth="1"/>
    <col min="13061" max="13061" width="5.25" style="37" customWidth="1"/>
    <col min="13062" max="13062" width="7.75" style="37" bestFit="1" customWidth="1"/>
    <col min="13063" max="13063" width="8.625" style="37" customWidth="1"/>
    <col min="13064" max="13064" width="10.5" style="37" bestFit="1" customWidth="1"/>
    <col min="13065" max="13065" width="10.125" style="37" customWidth="1"/>
    <col min="13066" max="13314" width="9" style="37"/>
    <col min="13315" max="13315" width="5" style="37" customWidth="1"/>
    <col min="13316" max="13316" width="30.25" style="37" bestFit="1" customWidth="1"/>
    <col min="13317" max="13317" width="5.25" style="37" customWidth="1"/>
    <col min="13318" max="13318" width="7.75" style="37" bestFit="1" customWidth="1"/>
    <col min="13319" max="13319" width="8.625" style="37" customWidth="1"/>
    <col min="13320" max="13320" width="10.5" style="37" bestFit="1" customWidth="1"/>
    <col min="13321" max="13321" width="10.125" style="37" customWidth="1"/>
    <col min="13322" max="13570" width="9" style="37"/>
    <col min="13571" max="13571" width="5" style="37" customWidth="1"/>
    <col min="13572" max="13572" width="30.25" style="37" bestFit="1" customWidth="1"/>
    <col min="13573" max="13573" width="5.25" style="37" customWidth="1"/>
    <col min="13574" max="13574" width="7.75" style="37" bestFit="1" customWidth="1"/>
    <col min="13575" max="13575" width="8.625" style="37" customWidth="1"/>
    <col min="13576" max="13576" width="10.5" style="37" bestFit="1" customWidth="1"/>
    <col min="13577" max="13577" width="10.125" style="37" customWidth="1"/>
    <col min="13578" max="13826" width="9" style="37"/>
    <col min="13827" max="13827" width="5" style="37" customWidth="1"/>
    <col min="13828" max="13828" width="30.25" style="37" bestFit="1" customWidth="1"/>
    <col min="13829" max="13829" width="5.25" style="37" customWidth="1"/>
    <col min="13830" max="13830" width="7.75" style="37" bestFit="1" customWidth="1"/>
    <col min="13831" max="13831" width="8.625" style="37" customWidth="1"/>
    <col min="13832" max="13832" width="10.5" style="37" bestFit="1" customWidth="1"/>
    <col min="13833" max="13833" width="10.125" style="37" customWidth="1"/>
    <col min="13834" max="14082" width="9" style="37"/>
    <col min="14083" max="14083" width="5" style="37" customWidth="1"/>
    <col min="14084" max="14084" width="30.25" style="37" bestFit="1" customWidth="1"/>
    <col min="14085" max="14085" width="5.25" style="37" customWidth="1"/>
    <col min="14086" max="14086" width="7.75" style="37" bestFit="1" customWidth="1"/>
    <col min="14087" max="14087" width="8.625" style="37" customWidth="1"/>
    <col min="14088" max="14088" width="10.5" style="37" bestFit="1" customWidth="1"/>
    <col min="14089" max="14089" width="10.125" style="37" customWidth="1"/>
    <col min="14090" max="14338" width="9" style="37"/>
    <col min="14339" max="14339" width="5" style="37" customWidth="1"/>
    <col min="14340" max="14340" width="30.25" style="37" bestFit="1" customWidth="1"/>
    <col min="14341" max="14341" width="5.25" style="37" customWidth="1"/>
    <col min="14342" max="14342" width="7.75" style="37" bestFit="1" customWidth="1"/>
    <col min="14343" max="14343" width="8.625" style="37" customWidth="1"/>
    <col min="14344" max="14344" width="10.5" style="37" bestFit="1" customWidth="1"/>
    <col min="14345" max="14345" width="10.125" style="37" customWidth="1"/>
    <col min="14346" max="14594" width="9" style="37"/>
    <col min="14595" max="14595" width="5" style="37" customWidth="1"/>
    <col min="14596" max="14596" width="30.25" style="37" bestFit="1" customWidth="1"/>
    <col min="14597" max="14597" width="5.25" style="37" customWidth="1"/>
    <col min="14598" max="14598" width="7.75" style="37" bestFit="1" customWidth="1"/>
    <col min="14599" max="14599" width="8.625" style="37" customWidth="1"/>
    <col min="14600" max="14600" width="10.5" style="37" bestFit="1" customWidth="1"/>
    <col min="14601" max="14601" width="10.125" style="37" customWidth="1"/>
    <col min="14602" max="14850" width="9" style="37"/>
    <col min="14851" max="14851" width="5" style="37" customWidth="1"/>
    <col min="14852" max="14852" width="30.25" style="37" bestFit="1" customWidth="1"/>
    <col min="14853" max="14853" width="5.25" style="37" customWidth="1"/>
    <col min="14854" max="14854" width="7.75" style="37" bestFit="1" customWidth="1"/>
    <col min="14855" max="14855" width="8.625" style="37" customWidth="1"/>
    <col min="14856" max="14856" width="10.5" style="37" bestFit="1" customWidth="1"/>
    <col min="14857" max="14857" width="10.125" style="37" customWidth="1"/>
    <col min="14858" max="15106" width="9" style="37"/>
    <col min="15107" max="15107" width="5" style="37" customWidth="1"/>
    <col min="15108" max="15108" width="30.25" style="37" bestFit="1" customWidth="1"/>
    <col min="15109" max="15109" width="5.25" style="37" customWidth="1"/>
    <col min="15110" max="15110" width="7.75" style="37" bestFit="1" customWidth="1"/>
    <col min="15111" max="15111" width="8.625" style="37" customWidth="1"/>
    <col min="15112" max="15112" width="10.5" style="37" bestFit="1" customWidth="1"/>
    <col min="15113" max="15113" width="10.125" style="37" customWidth="1"/>
    <col min="15114" max="15362" width="9" style="37"/>
    <col min="15363" max="15363" width="5" style="37" customWidth="1"/>
    <col min="15364" max="15364" width="30.25" style="37" bestFit="1" customWidth="1"/>
    <col min="15365" max="15365" width="5.25" style="37" customWidth="1"/>
    <col min="15366" max="15366" width="7.75" style="37" bestFit="1" customWidth="1"/>
    <col min="15367" max="15367" width="8.625" style="37" customWidth="1"/>
    <col min="15368" max="15368" width="10.5" style="37" bestFit="1" customWidth="1"/>
    <col min="15369" max="15369" width="10.125" style="37" customWidth="1"/>
    <col min="15370" max="15618" width="9" style="37"/>
    <col min="15619" max="15619" width="5" style="37" customWidth="1"/>
    <col min="15620" max="15620" width="30.25" style="37" bestFit="1" customWidth="1"/>
    <col min="15621" max="15621" width="5.25" style="37" customWidth="1"/>
    <col min="15622" max="15622" width="7.75" style="37" bestFit="1" customWidth="1"/>
    <col min="15623" max="15623" width="8.625" style="37" customWidth="1"/>
    <col min="15624" max="15624" width="10.5" style="37" bestFit="1" customWidth="1"/>
    <col min="15625" max="15625" width="10.125" style="37" customWidth="1"/>
    <col min="15626" max="15874" width="9" style="37"/>
    <col min="15875" max="15875" width="5" style="37" customWidth="1"/>
    <col min="15876" max="15876" width="30.25" style="37" bestFit="1" customWidth="1"/>
    <col min="15877" max="15877" width="5.25" style="37" customWidth="1"/>
    <col min="15878" max="15878" width="7.75" style="37" bestFit="1" customWidth="1"/>
    <col min="15879" max="15879" width="8.625" style="37" customWidth="1"/>
    <col min="15880" max="15880" width="10.5" style="37" bestFit="1" customWidth="1"/>
    <col min="15881" max="15881" width="10.125" style="37" customWidth="1"/>
    <col min="15882" max="16130" width="9" style="37"/>
    <col min="16131" max="16131" width="5" style="37" customWidth="1"/>
    <col min="16132" max="16132" width="30.25" style="37" bestFit="1" customWidth="1"/>
    <col min="16133" max="16133" width="5.25" style="37" customWidth="1"/>
    <col min="16134" max="16134" width="7.75" style="37" bestFit="1" customWidth="1"/>
    <col min="16135" max="16135" width="8.625" style="37" customWidth="1"/>
    <col min="16136" max="16136" width="10.5" style="37" bestFit="1" customWidth="1"/>
    <col min="16137" max="16137" width="10.125" style="37" customWidth="1"/>
    <col min="16138" max="16384" width="9" style="37"/>
  </cols>
  <sheetData>
    <row r="1" spans="1:10" s="31" customFormat="1">
      <c r="A1" s="1064" t="s">
        <v>760</v>
      </c>
      <c r="B1" s="1064"/>
      <c r="C1" s="1064"/>
      <c r="D1" s="1064"/>
      <c r="E1" s="1064"/>
      <c r="F1" s="1064"/>
      <c r="G1" s="1064"/>
      <c r="H1" s="1064"/>
      <c r="I1" s="1064"/>
    </row>
    <row r="2" spans="1:10">
      <c r="A2" s="1072" t="s">
        <v>153</v>
      </c>
      <c r="B2" s="1072"/>
      <c r="C2" s="1072"/>
      <c r="D2" s="1072"/>
      <c r="E2" s="1072"/>
      <c r="F2" s="1072"/>
      <c r="G2" s="1072"/>
      <c r="H2" s="1072"/>
      <c r="I2" s="1072"/>
    </row>
    <row r="3" spans="1:10">
      <c r="A3" s="1065" t="s">
        <v>284</v>
      </c>
      <c r="B3" s="1065" t="s">
        <v>285</v>
      </c>
      <c r="C3" s="1065" t="s">
        <v>2</v>
      </c>
      <c r="D3" s="829" t="s">
        <v>487</v>
      </c>
      <c r="E3" s="812" t="s">
        <v>287</v>
      </c>
      <c r="F3" s="833" t="s">
        <v>977</v>
      </c>
      <c r="G3" s="836" t="s">
        <v>287</v>
      </c>
      <c r="H3" s="834" t="s">
        <v>287</v>
      </c>
      <c r="I3" s="835" t="s">
        <v>982</v>
      </c>
    </row>
    <row r="4" spans="1:10" ht="17.25" customHeight="1">
      <c r="A4" s="1073"/>
      <c r="B4" s="1073"/>
      <c r="C4" s="1073"/>
      <c r="D4" s="830" t="s">
        <v>488</v>
      </c>
      <c r="E4" s="813" t="s">
        <v>792</v>
      </c>
      <c r="F4" s="809" t="s">
        <v>636</v>
      </c>
      <c r="G4" s="837" t="s">
        <v>492</v>
      </c>
      <c r="H4" s="833" t="s">
        <v>978</v>
      </c>
      <c r="I4" s="835" t="s">
        <v>983</v>
      </c>
      <c r="J4" s="37" t="s">
        <v>486</v>
      </c>
    </row>
    <row r="5" spans="1:10" ht="15.75">
      <c r="A5" s="1073"/>
      <c r="B5" s="1073"/>
      <c r="C5" s="1073"/>
      <c r="D5" s="830" t="s">
        <v>976</v>
      </c>
      <c r="E5" s="813" t="s">
        <v>914</v>
      </c>
      <c r="F5" s="1077" t="s">
        <v>289</v>
      </c>
      <c r="G5" s="810" t="s">
        <v>980</v>
      </c>
      <c r="H5" s="1139" t="s">
        <v>979</v>
      </c>
      <c r="I5" s="809"/>
    </row>
    <row r="6" spans="1:10">
      <c r="A6" s="1066"/>
      <c r="B6" s="1066"/>
      <c r="C6" s="1066"/>
      <c r="D6" s="831" t="s">
        <v>289</v>
      </c>
      <c r="E6" s="813" t="s">
        <v>289</v>
      </c>
      <c r="F6" s="1078"/>
      <c r="G6" s="811" t="s">
        <v>981</v>
      </c>
      <c r="H6" s="1078"/>
      <c r="I6" s="811"/>
    </row>
    <row r="7" spans="1:10">
      <c r="A7" s="41" t="s">
        <v>10</v>
      </c>
      <c r="B7" s="41" t="s">
        <v>11</v>
      </c>
      <c r="C7" s="41"/>
      <c r="D7" s="41" t="s">
        <v>12</v>
      </c>
      <c r="E7" s="369" t="s">
        <v>13</v>
      </c>
      <c r="F7" s="41" t="s">
        <v>14</v>
      </c>
      <c r="G7" s="41" t="s">
        <v>489</v>
      </c>
      <c r="H7" s="151" t="s">
        <v>490</v>
      </c>
      <c r="I7" s="151" t="s">
        <v>984</v>
      </c>
      <c r="J7" s="37" t="s">
        <v>985</v>
      </c>
    </row>
    <row r="8" spans="1:10" ht="16.5" customHeight="1">
      <c r="A8" s="44"/>
      <c r="B8" s="45" t="s">
        <v>170</v>
      </c>
      <c r="C8" s="46"/>
      <c r="D8" s="832">
        <f>D9+D20+D51</f>
        <v>34002.112828000005</v>
      </c>
      <c r="E8" s="47">
        <v>34002.108</v>
      </c>
      <c r="F8" s="48">
        <f>F9+F20+F51</f>
        <v>34002.109509000002</v>
      </c>
      <c r="G8" s="838"/>
      <c r="H8" s="233"/>
      <c r="I8" s="233"/>
      <c r="J8" s="75"/>
    </row>
    <row r="9" spans="1:10" ht="16.5" customHeight="1">
      <c r="A9" s="82">
        <v>1</v>
      </c>
      <c r="B9" s="83" t="s">
        <v>171</v>
      </c>
      <c r="C9" s="67" t="s">
        <v>172</v>
      </c>
      <c r="D9" s="376">
        <f>VLOOKUP(C9,'2020-2015'!C8:D57,2,0)</f>
        <v>28536.559157000007</v>
      </c>
      <c r="E9" s="68">
        <v>25075</v>
      </c>
      <c r="F9" s="84">
        <f>VLOOKUP(C9,'CH01'!$C$8:$D$60,2,0)</f>
        <v>27708.772563999999</v>
      </c>
      <c r="G9" s="838">
        <f t="shared" ref="G9:G51" si="0">E9-D9</f>
        <v>-3461.559157000007</v>
      </c>
      <c r="H9" s="233">
        <f t="shared" ref="H9:H51" si="1">F9-D9</f>
        <v>-827.786593000008</v>
      </c>
      <c r="I9" s="233">
        <f t="shared" ref="I9:I51" si="2">H9-G9</f>
        <v>2633.772563999999</v>
      </c>
      <c r="J9" s="75">
        <f t="shared" ref="J9:J51" si="3">H9*100/G9</f>
        <v>23.913691936364799</v>
      </c>
    </row>
    <row r="10" spans="1:10" ht="16.5" customHeight="1">
      <c r="A10" s="49" t="s">
        <v>173</v>
      </c>
      <c r="B10" s="50" t="s">
        <v>174</v>
      </c>
      <c r="C10" s="51" t="s">
        <v>175</v>
      </c>
      <c r="D10" s="376">
        <f>VLOOKUP(C10,'2020-2015'!C9:D58,2,0)</f>
        <v>0</v>
      </c>
      <c r="E10" s="52">
        <v>0</v>
      </c>
      <c r="F10" s="53">
        <f>VLOOKUP(C10,'CH01'!$C$8:$D$60,2,0)</f>
        <v>0</v>
      </c>
      <c r="G10" s="838">
        <f t="shared" si="0"/>
        <v>0</v>
      </c>
      <c r="H10" s="233">
        <f t="shared" si="1"/>
        <v>0</v>
      </c>
      <c r="I10" s="233">
        <f t="shared" si="2"/>
        <v>0</v>
      </c>
      <c r="J10" s="75"/>
    </row>
    <row r="11" spans="1:10" ht="16.5" customHeight="1">
      <c r="A11" s="49"/>
      <c r="B11" s="54" t="s">
        <v>176</v>
      </c>
      <c r="C11" s="55" t="s">
        <v>177</v>
      </c>
      <c r="D11" s="376">
        <f>VLOOKUP(C11,'2020-2015'!C10:D59,2,0)</f>
        <v>0</v>
      </c>
      <c r="E11" s="52">
        <v>0</v>
      </c>
      <c r="F11" s="53">
        <f>VLOOKUP(C11,'CH01'!$C$8:$D$60,2,0)</f>
        <v>0</v>
      </c>
      <c r="G11" s="838">
        <f t="shared" si="0"/>
        <v>0</v>
      </c>
      <c r="H11" s="233">
        <f t="shared" si="1"/>
        <v>0</v>
      </c>
      <c r="I11" s="233">
        <f t="shared" si="2"/>
        <v>0</v>
      </c>
      <c r="J11" s="75"/>
    </row>
    <row r="12" spans="1:10" ht="16.5" customHeight="1">
      <c r="A12" s="49" t="s">
        <v>178</v>
      </c>
      <c r="B12" s="50" t="s">
        <v>179</v>
      </c>
      <c r="C12" s="51" t="s">
        <v>180</v>
      </c>
      <c r="D12" s="376">
        <f>VLOOKUP(C12,'2020-2015'!C11:D60,2,0)</f>
        <v>631.70000000000005</v>
      </c>
      <c r="E12" s="52">
        <v>200</v>
      </c>
      <c r="F12" s="53">
        <f>VLOOKUP(C12,'CH01'!$C$8:$D$60,2,0)</f>
        <v>460.59168999999997</v>
      </c>
      <c r="G12" s="838">
        <f t="shared" si="0"/>
        <v>-431.70000000000005</v>
      </c>
      <c r="H12" s="233">
        <f t="shared" si="1"/>
        <v>-171.10831000000007</v>
      </c>
      <c r="I12" s="233">
        <f t="shared" si="2"/>
        <v>260.59168999999997</v>
      </c>
      <c r="J12" s="75">
        <f t="shared" si="3"/>
        <v>39.635930044012056</v>
      </c>
    </row>
    <row r="13" spans="1:10" s="58" customFormat="1" ht="16.5" customHeight="1">
      <c r="A13" s="49" t="s">
        <v>181</v>
      </c>
      <c r="B13" s="50" t="s">
        <v>182</v>
      </c>
      <c r="C13" s="51" t="s">
        <v>25</v>
      </c>
      <c r="D13" s="376">
        <f>VLOOKUP(C13,'2020-2015'!C12:D61,2,0)</f>
        <v>27738.930844000006</v>
      </c>
      <c r="E13" s="52">
        <v>24517</v>
      </c>
      <c r="F13" s="53">
        <f>VLOOKUP(C13,'CH01'!$C$8:$D$60,2,0)</f>
        <v>26827.302073999996</v>
      </c>
      <c r="G13" s="838">
        <f t="shared" si="0"/>
        <v>-3221.9308440000059</v>
      </c>
      <c r="H13" s="233">
        <f t="shared" si="1"/>
        <v>-911.62877000001026</v>
      </c>
      <c r="I13" s="233">
        <f t="shared" si="2"/>
        <v>2310.3020739999956</v>
      </c>
      <c r="J13" s="75">
        <f t="shared" si="3"/>
        <v>28.294485950798038</v>
      </c>
    </row>
    <row r="14" spans="1:10" s="58" customFormat="1" ht="16.5" customHeight="1">
      <c r="A14" s="49" t="s">
        <v>183</v>
      </c>
      <c r="B14" s="50" t="s">
        <v>184</v>
      </c>
      <c r="C14" s="51" t="s">
        <v>185</v>
      </c>
      <c r="D14" s="376">
        <f>VLOOKUP(C14,'2020-2015'!C13:D62,2,0)</f>
        <v>0</v>
      </c>
      <c r="E14" s="52">
        <v>0</v>
      </c>
      <c r="F14" s="53">
        <f>VLOOKUP(C14,'CH01'!$C$8:$D$60,2,0)</f>
        <v>0</v>
      </c>
      <c r="G14" s="838">
        <f t="shared" si="0"/>
        <v>0</v>
      </c>
      <c r="H14" s="233">
        <f t="shared" si="1"/>
        <v>0</v>
      </c>
      <c r="I14" s="233">
        <f t="shared" si="2"/>
        <v>0</v>
      </c>
      <c r="J14" s="75"/>
    </row>
    <row r="15" spans="1:10" s="58" customFormat="1" ht="16.5" customHeight="1">
      <c r="A15" s="49" t="s">
        <v>186</v>
      </c>
      <c r="B15" s="50" t="s">
        <v>187</v>
      </c>
      <c r="C15" s="51" t="s">
        <v>188</v>
      </c>
      <c r="D15" s="376">
        <f>VLOOKUP(C15,'2020-2015'!C14:D63,2,0)</f>
        <v>0</v>
      </c>
      <c r="E15" s="52">
        <v>192</v>
      </c>
      <c r="F15" s="53">
        <f>VLOOKUP(C15,'CH01'!$C$8:$D$60,2,0)</f>
        <v>192.43</v>
      </c>
      <c r="G15" s="838">
        <f t="shared" si="0"/>
        <v>192</v>
      </c>
      <c r="H15" s="233">
        <f t="shared" si="1"/>
        <v>192.43</v>
      </c>
      <c r="I15" s="233">
        <f t="shared" si="2"/>
        <v>0.43000000000000682</v>
      </c>
      <c r="J15" s="75">
        <f t="shared" si="3"/>
        <v>100.22395833333333</v>
      </c>
    </row>
    <row r="16" spans="1:10" ht="16.5" customHeight="1">
      <c r="A16" s="49" t="s">
        <v>189</v>
      </c>
      <c r="B16" s="50" t="s">
        <v>190</v>
      </c>
      <c r="C16" s="51" t="s">
        <v>191</v>
      </c>
      <c r="D16" s="376">
        <f>VLOOKUP(C16,'2020-2015'!C15:D64,2,0)</f>
        <v>0</v>
      </c>
      <c r="E16" s="52">
        <v>0</v>
      </c>
      <c r="F16" s="53">
        <f>VLOOKUP(C16,'CH01'!$C$8:$D$60,2,0)</f>
        <v>0</v>
      </c>
      <c r="G16" s="838">
        <f t="shared" si="0"/>
        <v>0</v>
      </c>
      <c r="H16" s="233">
        <f t="shared" si="1"/>
        <v>0</v>
      </c>
      <c r="I16" s="233">
        <f t="shared" si="2"/>
        <v>0</v>
      </c>
      <c r="J16" s="75"/>
    </row>
    <row r="17" spans="1:12" ht="16.5" customHeight="1">
      <c r="A17" s="49" t="s">
        <v>192</v>
      </c>
      <c r="B17" s="50" t="s">
        <v>193</v>
      </c>
      <c r="C17" s="51" t="s">
        <v>194</v>
      </c>
      <c r="D17" s="376">
        <f>VLOOKUP(C17,'2020-2015'!C16:D65,2,0)</f>
        <v>12.785653000000002</v>
      </c>
      <c r="E17" s="52">
        <v>13</v>
      </c>
      <c r="F17" s="53">
        <f>VLOOKUP(C17,'CH01'!$C$8:$D$60,2,0)</f>
        <v>12.484999999999999</v>
      </c>
      <c r="G17" s="838">
        <f t="shared" si="0"/>
        <v>0.21434699999999829</v>
      </c>
      <c r="H17" s="233">
        <f t="shared" si="1"/>
        <v>-0.30065300000000228</v>
      </c>
      <c r="I17" s="233">
        <f t="shared" si="2"/>
        <v>-0.51500000000000057</v>
      </c>
      <c r="J17" s="75">
        <f t="shared" si="3"/>
        <v>-140.26461765268684</v>
      </c>
    </row>
    <row r="18" spans="1:12" ht="16.5" customHeight="1">
      <c r="A18" s="49" t="s">
        <v>195</v>
      </c>
      <c r="B18" s="50" t="s">
        <v>196</v>
      </c>
      <c r="C18" s="51" t="s">
        <v>197</v>
      </c>
      <c r="D18" s="376">
        <f>VLOOKUP(C18,'2020-2015'!C17:D66,2,0)</f>
        <v>0</v>
      </c>
      <c r="E18" s="52">
        <v>0</v>
      </c>
      <c r="F18" s="53">
        <f>VLOOKUP(C18,'CH01'!$C$8:$D$60,2,0)</f>
        <v>0</v>
      </c>
      <c r="G18" s="838">
        <f t="shared" si="0"/>
        <v>0</v>
      </c>
      <c r="H18" s="233">
        <f t="shared" si="1"/>
        <v>0</v>
      </c>
      <c r="I18" s="233">
        <f t="shared" si="2"/>
        <v>0</v>
      </c>
      <c r="J18" s="75"/>
    </row>
    <row r="19" spans="1:12" ht="16.5" customHeight="1">
      <c r="A19" s="49" t="s">
        <v>198</v>
      </c>
      <c r="B19" s="50" t="s">
        <v>199</v>
      </c>
      <c r="C19" s="51" t="s">
        <v>127</v>
      </c>
      <c r="D19" s="376">
        <f>VLOOKUP(C19,'2020-2015'!C18:D67,2,0)</f>
        <v>153.14266000000001</v>
      </c>
      <c r="E19" s="52">
        <v>153</v>
      </c>
      <c r="F19" s="53">
        <f>VLOOKUP(C19,'CH01'!$C$8:$D$60,2,0)</f>
        <v>215.96380000000002</v>
      </c>
      <c r="G19" s="838">
        <f t="shared" si="0"/>
        <v>-0.14266000000000645</v>
      </c>
      <c r="H19" s="233">
        <f t="shared" si="1"/>
        <v>62.821140000000014</v>
      </c>
      <c r="I19" s="233">
        <f t="shared" si="2"/>
        <v>62.96380000000002</v>
      </c>
      <c r="J19" s="75"/>
    </row>
    <row r="20" spans="1:12" s="87" customFormat="1" ht="16.5" customHeight="1">
      <c r="A20" s="82">
        <v>2</v>
      </c>
      <c r="B20" s="85" t="s">
        <v>200</v>
      </c>
      <c r="C20" s="86" t="s">
        <v>201</v>
      </c>
      <c r="D20" s="376">
        <f>VLOOKUP(C20,'2020-2015'!C19:D68,2,0)</f>
        <v>4586.9536710000002</v>
      </c>
      <c r="E20" s="68">
        <v>8927</v>
      </c>
      <c r="F20" s="84">
        <f>VLOOKUP(C20,'CH01'!$C$8:$D$60,2,0)</f>
        <v>6293.336945</v>
      </c>
      <c r="G20" s="838">
        <f t="shared" si="0"/>
        <v>4340.0463289999998</v>
      </c>
      <c r="H20" s="233">
        <f t="shared" si="1"/>
        <v>1706.3832739999998</v>
      </c>
      <c r="I20" s="233">
        <f t="shared" si="2"/>
        <v>-2633.663055</v>
      </c>
      <c r="J20" s="75">
        <f t="shared" si="3"/>
        <v>39.317167252294553</v>
      </c>
      <c r="K20" s="146"/>
    </row>
    <row r="21" spans="1:12" s="58" customFormat="1" ht="16.5" customHeight="1">
      <c r="A21" s="49" t="s">
        <v>202</v>
      </c>
      <c r="B21" s="59" t="s">
        <v>203</v>
      </c>
      <c r="C21" s="60" t="s">
        <v>113</v>
      </c>
      <c r="D21" s="376">
        <f>VLOOKUP(C21,'2020-2015'!C20:D69,2,0)</f>
        <v>18.774519999999999</v>
      </c>
      <c r="E21" s="52">
        <v>73</v>
      </c>
      <c r="F21" s="53">
        <f>VLOOKUP(C21,'CH01'!$C$8:$D$60,2,0)</f>
        <v>22.034672</v>
      </c>
      <c r="G21" s="838">
        <f t="shared" si="0"/>
        <v>54.225480000000005</v>
      </c>
      <c r="H21" s="233">
        <f t="shared" si="1"/>
        <v>3.2601520000000015</v>
      </c>
      <c r="I21" s="233">
        <f t="shared" si="2"/>
        <v>-50.965328</v>
      </c>
      <c r="J21" s="75">
        <f t="shared" si="3"/>
        <v>6.0122141841805758</v>
      </c>
      <c r="K21" s="99"/>
    </row>
    <row r="22" spans="1:12" s="58" customFormat="1" ht="16.5" customHeight="1">
      <c r="A22" s="49" t="s">
        <v>204</v>
      </c>
      <c r="B22" s="59" t="s">
        <v>205</v>
      </c>
      <c r="C22" s="60" t="s">
        <v>114</v>
      </c>
      <c r="D22" s="376">
        <f>VLOOKUP(C22,'2020-2015'!C21:D70,2,0)</f>
        <v>41.650891000000001</v>
      </c>
      <c r="E22" s="52">
        <v>45</v>
      </c>
      <c r="F22" s="53">
        <f>VLOOKUP(C22,'CH01'!$C$8:$D$60,2,0)</f>
        <v>48.538588000000004</v>
      </c>
      <c r="G22" s="838">
        <f t="shared" si="0"/>
        <v>3.3491089999999986</v>
      </c>
      <c r="H22" s="233">
        <f t="shared" si="1"/>
        <v>6.8876970000000028</v>
      </c>
      <c r="I22" s="233">
        <f t="shared" si="2"/>
        <v>3.5385880000000043</v>
      </c>
      <c r="J22" s="75">
        <f t="shared" si="3"/>
        <v>205.65759430344028</v>
      </c>
    </row>
    <row r="23" spans="1:12" s="58" customFormat="1" ht="16.5" customHeight="1">
      <c r="A23" s="49" t="s">
        <v>206</v>
      </c>
      <c r="B23" s="59" t="s">
        <v>207</v>
      </c>
      <c r="C23" s="51" t="s">
        <v>208</v>
      </c>
      <c r="D23" s="376">
        <f>VLOOKUP(C23,'2020-2015'!C22:D71,2,0)</f>
        <v>999.057323</v>
      </c>
      <c r="E23" s="52">
        <v>3285</v>
      </c>
      <c r="F23" s="53">
        <f>VLOOKUP(C23,'CH01'!$C$8:$D$60,2,0)</f>
        <v>1092.4242449999999</v>
      </c>
      <c r="G23" s="838">
        <f t="shared" si="0"/>
        <v>2285.942677</v>
      </c>
      <c r="H23" s="233">
        <f t="shared" si="1"/>
        <v>93.366921999999931</v>
      </c>
      <c r="I23" s="233">
        <f t="shared" si="2"/>
        <v>-2192.5757549999998</v>
      </c>
      <c r="J23" s="75">
        <f t="shared" si="3"/>
        <v>4.0843947199293638</v>
      </c>
    </row>
    <row r="24" spans="1:12" s="58" customFormat="1" ht="16.5" customHeight="1">
      <c r="A24" s="49" t="s">
        <v>209</v>
      </c>
      <c r="B24" s="59" t="s">
        <v>210</v>
      </c>
      <c r="C24" s="60" t="s">
        <v>211</v>
      </c>
      <c r="D24" s="376">
        <f>VLOOKUP(C24,'2020-2015'!C23:D72,2,0)</f>
        <v>0</v>
      </c>
      <c r="E24" s="52">
        <v>0</v>
      </c>
      <c r="F24" s="53">
        <f>VLOOKUP(C24,'CH01'!$C$8:$D$60,2,0)</f>
        <v>0</v>
      </c>
      <c r="G24" s="838">
        <f t="shared" si="0"/>
        <v>0</v>
      </c>
      <c r="H24" s="233">
        <f t="shared" si="1"/>
        <v>0</v>
      </c>
      <c r="I24" s="233">
        <f t="shared" si="2"/>
        <v>0</v>
      </c>
      <c r="J24" s="75"/>
    </row>
    <row r="25" spans="1:12" s="63" customFormat="1" ht="16.5" customHeight="1">
      <c r="A25" s="61" t="s">
        <v>212</v>
      </c>
      <c r="B25" s="808" t="s">
        <v>213</v>
      </c>
      <c r="C25" s="61" t="s">
        <v>214</v>
      </c>
      <c r="D25" s="376">
        <f>VLOOKUP(C25,'2020-2015'!C24:D73,2,0)</f>
        <v>0</v>
      </c>
      <c r="E25" s="52">
        <v>0</v>
      </c>
      <c r="F25" s="53">
        <f>VLOOKUP(C25,'CH01'!$C$8:$D$60,2,0)</f>
        <v>0</v>
      </c>
      <c r="G25" s="838">
        <f t="shared" si="0"/>
        <v>0</v>
      </c>
      <c r="H25" s="233">
        <f t="shared" si="1"/>
        <v>0</v>
      </c>
      <c r="I25" s="233">
        <f t="shared" si="2"/>
        <v>0</v>
      </c>
      <c r="J25" s="75"/>
    </row>
    <row r="26" spans="1:12" s="63" customFormat="1" ht="16.5" customHeight="1">
      <c r="A26" s="61" t="s">
        <v>215</v>
      </c>
      <c r="B26" s="808" t="s">
        <v>216</v>
      </c>
      <c r="C26" s="61" t="s">
        <v>129</v>
      </c>
      <c r="D26" s="376">
        <f>VLOOKUP(C26,'2020-2015'!C25:D74,2,0)</f>
        <v>28.003523999999999</v>
      </c>
      <c r="E26" s="52">
        <v>81</v>
      </c>
      <c r="F26" s="53">
        <f>VLOOKUP(C26,'CH01'!$C$8:$D$60,2,0)</f>
        <v>87.788473999999994</v>
      </c>
      <c r="G26" s="838">
        <f t="shared" si="0"/>
        <v>52.996476000000001</v>
      </c>
      <c r="H26" s="233">
        <f t="shared" si="1"/>
        <v>59.784949999999995</v>
      </c>
      <c r="I26" s="233">
        <f t="shared" si="2"/>
        <v>6.7884739999999937</v>
      </c>
      <c r="J26" s="75">
        <f t="shared" si="3"/>
        <v>112.80929320658981</v>
      </c>
    </row>
    <row r="27" spans="1:12" s="63" customFormat="1" ht="16.5" customHeight="1">
      <c r="A27" s="61" t="s">
        <v>217</v>
      </c>
      <c r="B27" s="808" t="s">
        <v>218</v>
      </c>
      <c r="C27" s="61" t="s">
        <v>128</v>
      </c>
      <c r="D27" s="376">
        <f>VLOOKUP(C27,'2020-2015'!C26:D75,2,0)</f>
        <v>745.22097700000018</v>
      </c>
      <c r="E27" s="52">
        <v>887</v>
      </c>
      <c r="F27" s="53">
        <f>VLOOKUP(C27,'CH01'!$C$8:$D$60,2,0)</f>
        <v>869.38503700000001</v>
      </c>
      <c r="G27" s="838">
        <f t="shared" si="0"/>
        <v>141.77902299999982</v>
      </c>
      <c r="H27" s="233">
        <f t="shared" si="1"/>
        <v>124.16405999999984</v>
      </c>
      <c r="I27" s="233">
        <f t="shared" si="2"/>
        <v>-17.614962999999989</v>
      </c>
      <c r="J27" s="75">
        <f t="shared" si="3"/>
        <v>87.575762177455545</v>
      </c>
    </row>
    <row r="28" spans="1:12" s="63" customFormat="1" ht="16.5" customHeight="1">
      <c r="A28" s="61" t="s">
        <v>219</v>
      </c>
      <c r="B28" s="808" t="s">
        <v>220</v>
      </c>
      <c r="C28" s="61" t="s">
        <v>221</v>
      </c>
      <c r="D28" s="376">
        <f>VLOOKUP(C28,'2020-2015'!C27:D76,2,0)</f>
        <v>0</v>
      </c>
      <c r="E28" s="52">
        <v>0</v>
      </c>
      <c r="F28" s="53">
        <f>VLOOKUP(C28,'CH01'!$C$8:$D$60,2,0)</f>
        <v>0</v>
      </c>
      <c r="G28" s="838">
        <f t="shared" si="0"/>
        <v>0</v>
      </c>
      <c r="H28" s="233">
        <f t="shared" si="1"/>
        <v>0</v>
      </c>
      <c r="I28" s="233">
        <f t="shared" si="2"/>
        <v>0</v>
      </c>
      <c r="J28" s="75"/>
    </row>
    <row r="29" spans="1:12" s="63" customFormat="1" ht="25.5">
      <c r="A29" s="61" t="s">
        <v>222</v>
      </c>
      <c r="B29" s="808" t="s">
        <v>108</v>
      </c>
      <c r="C29" s="61" t="s">
        <v>223</v>
      </c>
      <c r="D29" s="376">
        <f>VLOOKUP(C29,'2020-2015'!C28:D77,2,0)</f>
        <v>1645.4623750000001</v>
      </c>
      <c r="E29" s="52">
        <v>3134</v>
      </c>
      <c r="F29" s="53">
        <f>VLOOKUP(C29,'CH01'!$C$8:$D$60,2,0)</f>
        <v>1958.8420090000002</v>
      </c>
      <c r="G29" s="838">
        <f t="shared" si="0"/>
        <v>1488.5376249999999</v>
      </c>
      <c r="H29" s="233">
        <f t="shared" si="1"/>
        <v>313.37963400000012</v>
      </c>
      <c r="I29" s="233">
        <f t="shared" si="2"/>
        <v>-1175.1579909999998</v>
      </c>
      <c r="J29" s="75">
        <f t="shared" si="3"/>
        <v>21.052852728529462</v>
      </c>
      <c r="L29" s="64"/>
    </row>
    <row r="30" spans="1:12" s="63" customFormat="1">
      <c r="A30" s="826" t="s">
        <v>106</v>
      </c>
      <c r="B30" s="77" t="s">
        <v>273</v>
      </c>
      <c r="C30" s="76" t="s">
        <v>119</v>
      </c>
      <c r="D30" s="376">
        <f>VLOOKUP(C30,'2020-2015'!C29:D78,2,0)</f>
        <v>0.135629</v>
      </c>
      <c r="E30" s="827">
        <v>49</v>
      </c>
      <c r="F30" s="56">
        <f>VLOOKUP(C30,'CH01'!$C$8:$D$60,2,0)</f>
        <v>24.729413999999998</v>
      </c>
      <c r="G30" s="838">
        <f t="shared" si="0"/>
        <v>48.864370999999998</v>
      </c>
      <c r="H30" s="233">
        <f t="shared" si="1"/>
        <v>24.593784999999997</v>
      </c>
      <c r="I30" s="233">
        <f t="shared" si="2"/>
        <v>-24.270586000000002</v>
      </c>
      <c r="J30" s="75">
        <f t="shared" si="3"/>
        <v>50.330710283777108</v>
      </c>
      <c r="L30" s="64"/>
    </row>
    <row r="31" spans="1:12" s="63" customFormat="1">
      <c r="A31" s="826" t="s">
        <v>106</v>
      </c>
      <c r="B31" s="77" t="s">
        <v>274</v>
      </c>
      <c r="C31" s="76" t="s">
        <v>120</v>
      </c>
      <c r="D31" s="376">
        <f>VLOOKUP(C31,'2020-2015'!C30:D79,2,0)</f>
        <v>1.3475369999999998</v>
      </c>
      <c r="E31" s="827">
        <v>6</v>
      </c>
      <c r="F31" s="56">
        <f>VLOOKUP(C31,'CH01'!$C$8:$D$60,2,0)</f>
        <v>10.66283</v>
      </c>
      <c r="G31" s="838">
        <f t="shared" si="0"/>
        <v>4.652463</v>
      </c>
      <c r="H31" s="233">
        <f t="shared" si="1"/>
        <v>9.3152930000000005</v>
      </c>
      <c r="I31" s="233">
        <f t="shared" si="2"/>
        <v>4.6628300000000005</v>
      </c>
      <c r="J31" s="75">
        <f t="shared" si="3"/>
        <v>200.2228282094882</v>
      </c>
      <c r="L31" s="64"/>
    </row>
    <row r="32" spans="1:12" s="63" customFormat="1">
      <c r="A32" s="826" t="s">
        <v>106</v>
      </c>
      <c r="B32" s="77" t="s">
        <v>275</v>
      </c>
      <c r="C32" s="76" t="s">
        <v>89</v>
      </c>
      <c r="D32" s="376">
        <f>VLOOKUP(C32,'2020-2015'!C31:D80,2,0)</f>
        <v>30.289497000000001</v>
      </c>
      <c r="E32" s="827">
        <v>798</v>
      </c>
      <c r="F32" s="56">
        <f>VLOOKUP(C32,'CH01'!$C$8:$D$60,2,0)</f>
        <v>67.949961999999985</v>
      </c>
      <c r="G32" s="838">
        <f t="shared" si="0"/>
        <v>767.71050300000002</v>
      </c>
      <c r="H32" s="233">
        <f t="shared" si="1"/>
        <v>37.660464999999988</v>
      </c>
      <c r="I32" s="233">
        <f t="shared" si="2"/>
        <v>-730.05003800000009</v>
      </c>
      <c r="J32" s="75">
        <f t="shared" si="3"/>
        <v>4.9055555255312147</v>
      </c>
      <c r="L32" s="64"/>
    </row>
    <row r="33" spans="1:12" s="141" customFormat="1">
      <c r="A33" s="826" t="s">
        <v>106</v>
      </c>
      <c r="B33" s="77" t="s">
        <v>276</v>
      </c>
      <c r="C33" s="76" t="s">
        <v>133</v>
      </c>
      <c r="D33" s="376">
        <f>VLOOKUP(C33,'2020-2015'!C32:D81,2,0)</f>
        <v>11.157418</v>
      </c>
      <c r="E33" s="827">
        <v>110</v>
      </c>
      <c r="F33" s="56">
        <f>VLOOKUP(C33,'CH01'!$C$8:$D$60,2,0)</f>
        <v>9.5361350000000016</v>
      </c>
      <c r="G33" s="838">
        <f t="shared" si="0"/>
        <v>98.842581999999993</v>
      </c>
      <c r="H33" s="233">
        <f t="shared" si="1"/>
        <v>-1.6212829999999983</v>
      </c>
      <c r="I33" s="233">
        <f t="shared" si="2"/>
        <v>-100.463865</v>
      </c>
      <c r="J33" s="75">
        <f t="shared" si="3"/>
        <v>-1.6402677542357182</v>
      </c>
      <c r="L33" s="828"/>
    </row>
    <row r="34" spans="1:12" s="63" customFormat="1" ht="16.5" customHeight="1">
      <c r="A34" s="61" t="s">
        <v>224</v>
      </c>
      <c r="B34" s="808" t="s">
        <v>225</v>
      </c>
      <c r="C34" s="61" t="s">
        <v>226</v>
      </c>
      <c r="D34" s="376">
        <f>VLOOKUP(C34,'2020-2015'!C33:D82,2,0)</f>
        <v>2.253082</v>
      </c>
      <c r="E34" s="52">
        <v>7</v>
      </c>
      <c r="F34" s="53">
        <f>VLOOKUP(C34,'CH01'!$C$8:$D$60,2,0)</f>
        <v>2.1120519999999998</v>
      </c>
      <c r="G34" s="838">
        <f t="shared" si="0"/>
        <v>4.746918</v>
      </c>
      <c r="H34" s="233">
        <f t="shared" si="1"/>
        <v>-0.14103000000000021</v>
      </c>
      <c r="I34" s="233">
        <f t="shared" si="2"/>
        <v>-4.8879479999999997</v>
      </c>
      <c r="J34" s="75">
        <f t="shared" si="3"/>
        <v>-2.9709803287101275</v>
      </c>
    </row>
    <row r="35" spans="1:12" s="63" customFormat="1" ht="16.5" customHeight="1">
      <c r="A35" s="61" t="s">
        <v>227</v>
      </c>
      <c r="B35" s="808" t="s">
        <v>228</v>
      </c>
      <c r="C35" s="61" t="s">
        <v>229</v>
      </c>
      <c r="D35" s="376">
        <f>VLOOKUP(C35,'2020-2015'!C34:D83,2,0)</f>
        <v>0</v>
      </c>
      <c r="E35" s="52">
        <v>0</v>
      </c>
      <c r="F35" s="53">
        <f>VLOOKUP(C35,'CH01'!$C$8:$D$60,2,0)</f>
        <v>0</v>
      </c>
      <c r="G35" s="838">
        <f t="shared" si="0"/>
        <v>0</v>
      </c>
      <c r="H35" s="233">
        <f t="shared" si="1"/>
        <v>0</v>
      </c>
      <c r="I35" s="233">
        <f t="shared" si="2"/>
        <v>0</v>
      </c>
      <c r="J35" s="75"/>
    </row>
    <row r="36" spans="1:12" s="63" customFormat="1" ht="16.5" customHeight="1">
      <c r="A36" s="61" t="s">
        <v>230</v>
      </c>
      <c r="B36" s="808" t="s">
        <v>231</v>
      </c>
      <c r="C36" s="61" t="s">
        <v>232</v>
      </c>
      <c r="D36" s="376">
        <f>VLOOKUP(C36,'2020-2015'!C35:D84,2,0)</f>
        <v>2.6092110000000002</v>
      </c>
      <c r="E36" s="52">
        <v>4</v>
      </c>
      <c r="F36" s="53">
        <f>VLOOKUP(C36,'CH01'!$C$8:$D$60,2,0)</f>
        <v>2.8308070000000005</v>
      </c>
      <c r="G36" s="838">
        <f t="shared" si="0"/>
        <v>1.3907889999999998</v>
      </c>
      <c r="H36" s="233">
        <f t="shared" si="1"/>
        <v>0.22159600000000035</v>
      </c>
      <c r="I36" s="233">
        <f t="shared" si="2"/>
        <v>-1.1691929999999995</v>
      </c>
      <c r="J36" s="75">
        <f t="shared" si="3"/>
        <v>15.933114225090963</v>
      </c>
    </row>
    <row r="37" spans="1:12" s="63" customFormat="1" ht="16.5" customHeight="1">
      <c r="A37" s="61" t="s">
        <v>233</v>
      </c>
      <c r="B37" s="808" t="s">
        <v>234</v>
      </c>
      <c r="C37" s="61" t="s">
        <v>130</v>
      </c>
      <c r="D37" s="376">
        <f>VLOOKUP(C37,'2020-2015'!C36:D85,2,0)</f>
        <v>731.30873500000007</v>
      </c>
      <c r="E37" s="52">
        <v>901</v>
      </c>
      <c r="F37" s="53">
        <f>VLOOKUP(C37,'CH01'!$C$8:$D$60,2,0)</f>
        <v>842.34167500000001</v>
      </c>
      <c r="G37" s="838">
        <f t="shared" si="0"/>
        <v>169.69126499999993</v>
      </c>
      <c r="H37" s="233">
        <f t="shared" si="1"/>
        <v>111.03293999999994</v>
      </c>
      <c r="I37" s="233">
        <f t="shared" si="2"/>
        <v>-58.658324999999991</v>
      </c>
      <c r="J37" s="75">
        <f t="shared" si="3"/>
        <v>65.432324993275287</v>
      </c>
    </row>
    <row r="38" spans="1:12" s="63" customFormat="1" ht="16.5" customHeight="1">
      <c r="A38" s="61" t="s">
        <v>235</v>
      </c>
      <c r="B38" s="808" t="s">
        <v>236</v>
      </c>
      <c r="C38" s="61" t="s">
        <v>237</v>
      </c>
      <c r="D38" s="376">
        <f>VLOOKUP(C38,'2020-2015'!C37:D86,2,0)</f>
        <v>0</v>
      </c>
      <c r="E38" s="52"/>
      <c r="F38" s="53">
        <f>VLOOKUP(C38,'CH01'!$C$8:$D$60,2,0)</f>
        <v>905.83112900000003</v>
      </c>
      <c r="G38" s="838">
        <f t="shared" si="0"/>
        <v>0</v>
      </c>
      <c r="H38" s="233">
        <f t="shared" si="1"/>
        <v>905.83112900000003</v>
      </c>
      <c r="I38" s="233">
        <f t="shared" si="2"/>
        <v>905.83112900000003</v>
      </c>
      <c r="J38" s="75"/>
    </row>
    <row r="39" spans="1:12" s="63" customFormat="1" ht="16.5" customHeight="1">
      <c r="A39" s="61" t="s">
        <v>238</v>
      </c>
      <c r="B39" s="808" t="s">
        <v>64</v>
      </c>
      <c r="C39" s="61" t="s">
        <v>30</v>
      </c>
      <c r="D39" s="376">
        <f>VLOOKUP(C39,'2020-2015'!C38:D87,2,0)</f>
        <v>18.512240999999996</v>
      </c>
      <c r="E39" s="52">
        <v>123</v>
      </c>
      <c r="F39" s="53">
        <f>VLOOKUP(C39,'CH01'!$C$8:$D$60,2,0)</f>
        <v>31.715145</v>
      </c>
      <c r="G39" s="838">
        <f t="shared" si="0"/>
        <v>104.48775900000001</v>
      </c>
      <c r="H39" s="233">
        <f t="shared" si="1"/>
        <v>13.202904000000004</v>
      </c>
      <c r="I39" s="233">
        <f t="shared" si="2"/>
        <v>-91.284855000000007</v>
      </c>
      <c r="J39" s="75">
        <f t="shared" si="3"/>
        <v>12.635838041085751</v>
      </c>
    </row>
    <row r="40" spans="1:12" s="63" customFormat="1" ht="16.5" customHeight="1">
      <c r="A40" s="61" t="s">
        <v>239</v>
      </c>
      <c r="B40" s="808" t="s">
        <v>295</v>
      </c>
      <c r="C40" s="61" t="s">
        <v>241</v>
      </c>
      <c r="D40" s="376">
        <f>VLOOKUP(C40,'2020-2015'!C39:D88,2,0)</f>
        <v>0</v>
      </c>
      <c r="E40" s="52"/>
      <c r="F40" s="53">
        <f>VLOOKUP(C40,'CH01'!$C$8:$D$60,2,0)</f>
        <v>0.40853499999999998</v>
      </c>
      <c r="G40" s="838">
        <f t="shared" si="0"/>
        <v>0</v>
      </c>
      <c r="H40" s="233">
        <f t="shared" si="1"/>
        <v>0.40853499999999998</v>
      </c>
      <c r="I40" s="233">
        <f t="shared" si="2"/>
        <v>0.40853499999999998</v>
      </c>
      <c r="J40" s="75"/>
    </row>
    <row r="41" spans="1:12" s="63" customFormat="1" ht="16.5" customHeight="1">
      <c r="A41" s="61" t="s">
        <v>242</v>
      </c>
      <c r="B41" s="808" t="s">
        <v>243</v>
      </c>
      <c r="C41" s="61" t="s">
        <v>244</v>
      </c>
      <c r="D41" s="376">
        <f>VLOOKUP(C41,'2020-2015'!C40:D89,2,0)</f>
        <v>0</v>
      </c>
      <c r="E41" s="52">
        <v>0</v>
      </c>
      <c r="F41" s="53">
        <f>VLOOKUP(C41,'CH01'!$C$8:$D$60,2,0)</f>
        <v>0</v>
      </c>
      <c r="G41" s="838">
        <f t="shared" si="0"/>
        <v>0</v>
      </c>
      <c r="H41" s="233">
        <f t="shared" si="1"/>
        <v>0</v>
      </c>
      <c r="I41" s="233">
        <f t="shared" si="2"/>
        <v>0</v>
      </c>
      <c r="J41" s="75"/>
    </row>
    <row r="42" spans="1:12" s="63" customFormat="1" ht="16.5" customHeight="1">
      <c r="A42" s="61" t="s">
        <v>245</v>
      </c>
      <c r="B42" s="808" t="s">
        <v>246</v>
      </c>
      <c r="C42" s="61" t="s">
        <v>247</v>
      </c>
      <c r="D42" s="376">
        <f>VLOOKUP(C42,'2020-2015'!C41:D90,2,0)</f>
        <v>4.7738529999999999</v>
      </c>
      <c r="E42" s="52">
        <v>5</v>
      </c>
      <c r="F42" s="53">
        <f>VLOOKUP(C42,'CH01'!$C$8:$D$60,2,0)</f>
        <v>5.7226450000000009</v>
      </c>
      <c r="G42" s="838">
        <f t="shared" si="0"/>
        <v>0.2261470000000001</v>
      </c>
      <c r="H42" s="233">
        <f t="shared" si="1"/>
        <v>0.94879200000000097</v>
      </c>
      <c r="I42" s="233">
        <f t="shared" si="2"/>
        <v>0.72264500000000087</v>
      </c>
      <c r="J42" s="75">
        <f t="shared" si="3"/>
        <v>419.54657811069814</v>
      </c>
    </row>
    <row r="43" spans="1:12" s="63" customFormat="1" ht="25.5">
      <c r="A43" s="61" t="s">
        <v>248</v>
      </c>
      <c r="B43" s="808" t="s">
        <v>91</v>
      </c>
      <c r="C43" s="61" t="s">
        <v>93</v>
      </c>
      <c r="D43" s="376">
        <f>VLOOKUP(C43,'2020-2015'!C42:D91,2,0)</f>
        <v>36.144961000000002</v>
      </c>
      <c r="E43" s="52">
        <v>69</v>
      </c>
      <c r="F43" s="53">
        <f>VLOOKUP(C43,'CH01'!$C$8:$D$60,2,0)</f>
        <v>38.424469000000002</v>
      </c>
      <c r="G43" s="838">
        <f t="shared" si="0"/>
        <v>32.855038999999998</v>
      </c>
      <c r="H43" s="233">
        <f t="shared" si="1"/>
        <v>2.2795079999999999</v>
      </c>
      <c r="I43" s="233">
        <f t="shared" si="2"/>
        <v>-30.575530999999998</v>
      </c>
      <c r="J43" s="75">
        <f t="shared" si="3"/>
        <v>6.938077291583796</v>
      </c>
    </row>
    <row r="44" spans="1:12" s="63" customFormat="1" ht="16.5" customHeight="1">
      <c r="A44" s="61" t="s">
        <v>249</v>
      </c>
      <c r="B44" s="808" t="s">
        <v>296</v>
      </c>
      <c r="C44" s="61" t="s">
        <v>251</v>
      </c>
      <c r="D44" s="376">
        <f>VLOOKUP(C44,'2020-2015'!C43:D92,2,0)</f>
        <v>51.948653999999998</v>
      </c>
      <c r="E44" s="52">
        <v>52</v>
      </c>
      <c r="F44" s="53">
        <f>VLOOKUP(C44,'CH01'!$C$8:$D$60,2,0)</f>
        <v>53.315990999999997</v>
      </c>
      <c r="G44" s="838">
        <f t="shared" si="0"/>
        <v>5.1346000000002334E-2</v>
      </c>
      <c r="H44" s="233">
        <f t="shared" si="1"/>
        <v>1.3673369999999991</v>
      </c>
      <c r="I44" s="233">
        <f t="shared" si="2"/>
        <v>1.3159909999999968</v>
      </c>
      <c r="J44" s="75"/>
    </row>
    <row r="45" spans="1:12" s="63" customFormat="1" ht="16.5" customHeight="1">
      <c r="A45" s="61" t="s">
        <v>252</v>
      </c>
      <c r="B45" s="808" t="s">
        <v>83</v>
      </c>
      <c r="C45" s="61" t="s">
        <v>116</v>
      </c>
      <c r="D45" s="376">
        <f>VLOOKUP(C45,'2020-2015'!C44:D93,2,0)</f>
        <v>5.757447</v>
      </c>
      <c r="E45" s="52">
        <v>6</v>
      </c>
      <c r="F45" s="53">
        <f>VLOOKUP(C45,'CH01'!$C$8:$D$60,2,0)</f>
        <v>4.1915480000000001</v>
      </c>
      <c r="G45" s="838">
        <f t="shared" si="0"/>
        <v>0.24255300000000002</v>
      </c>
      <c r="H45" s="233">
        <f t="shared" si="1"/>
        <v>-1.5658989999999999</v>
      </c>
      <c r="I45" s="233">
        <f t="shared" si="2"/>
        <v>-1.8084519999999999</v>
      </c>
      <c r="J45" s="75">
        <f t="shared" si="3"/>
        <v>-645.59044827316086</v>
      </c>
    </row>
    <row r="46" spans="1:12" s="63" customFormat="1" ht="16.5" customHeight="1">
      <c r="A46" s="61" t="s">
        <v>253</v>
      </c>
      <c r="B46" s="808" t="s">
        <v>254</v>
      </c>
      <c r="C46" s="61" t="s">
        <v>255</v>
      </c>
      <c r="D46" s="376">
        <f>VLOOKUP(C46,'2020-2015'!C45:D94,2,0)</f>
        <v>0.122406</v>
      </c>
      <c r="E46" s="52">
        <v>0</v>
      </c>
      <c r="F46" s="53">
        <f>VLOOKUP(C46,'CH01'!$C$8:$D$60,2,0)</f>
        <v>73.094875999999999</v>
      </c>
      <c r="G46" s="838">
        <f t="shared" si="0"/>
        <v>-0.122406</v>
      </c>
      <c r="H46" s="233">
        <f t="shared" si="1"/>
        <v>72.972470000000001</v>
      </c>
      <c r="I46" s="233">
        <f t="shared" si="2"/>
        <v>73.094875999999999</v>
      </c>
      <c r="J46" s="75"/>
    </row>
    <row r="47" spans="1:12" s="63" customFormat="1" ht="16.5" customHeight="1">
      <c r="A47" s="61" t="s">
        <v>256</v>
      </c>
      <c r="B47" s="808" t="s">
        <v>257</v>
      </c>
      <c r="C47" s="61" t="s">
        <v>258</v>
      </c>
      <c r="D47" s="376">
        <f>VLOOKUP(C47,'2020-2015'!C46:D95,2,0)</f>
        <v>0.91739199999999999</v>
      </c>
      <c r="E47" s="52">
        <v>1</v>
      </c>
      <c r="F47" s="53">
        <f>VLOOKUP(C47,'CH01'!$C$8:$D$60,2,0)</f>
        <v>0.88118600000000002</v>
      </c>
      <c r="G47" s="838">
        <f t="shared" si="0"/>
        <v>8.2608000000000015E-2</v>
      </c>
      <c r="H47" s="233">
        <f t="shared" si="1"/>
        <v>-3.620599999999996E-2</v>
      </c>
      <c r="I47" s="233">
        <f t="shared" si="2"/>
        <v>-0.11881399999999998</v>
      </c>
      <c r="J47" s="75">
        <f t="shared" si="3"/>
        <v>-43.828684873135721</v>
      </c>
    </row>
    <row r="48" spans="1:12" s="63" customFormat="1" ht="16.5" customHeight="1">
      <c r="A48" s="61" t="s">
        <v>259</v>
      </c>
      <c r="B48" s="808" t="s">
        <v>260</v>
      </c>
      <c r="C48" s="61" t="s">
        <v>261</v>
      </c>
      <c r="D48" s="376">
        <f>VLOOKUP(C48,'2020-2015'!C47:D96,2,0)</f>
        <v>226.61640199999999</v>
      </c>
      <c r="E48" s="52">
        <v>227</v>
      </c>
      <c r="F48" s="53">
        <f>VLOOKUP(C48,'CH01'!$C$8:$D$60,2,0)</f>
        <v>223.691419</v>
      </c>
      <c r="G48" s="838">
        <f t="shared" si="0"/>
        <v>0.38359800000000632</v>
      </c>
      <c r="H48" s="233">
        <f t="shared" si="1"/>
        <v>-2.9249829999999974</v>
      </c>
      <c r="I48" s="233">
        <f t="shared" si="2"/>
        <v>-3.3085810000000038</v>
      </c>
      <c r="J48" s="75">
        <f t="shared" si="3"/>
        <v>-762.51257827203199</v>
      </c>
    </row>
    <row r="49" spans="1:10" s="63" customFormat="1" ht="16.5" customHeight="1">
      <c r="A49" s="61" t="s">
        <v>262</v>
      </c>
      <c r="B49" s="808" t="s">
        <v>263</v>
      </c>
      <c r="C49" s="61" t="s">
        <v>264</v>
      </c>
      <c r="D49" s="376">
        <f>VLOOKUP(C49,'2020-2015'!C48:D97,2,0)</f>
        <v>27.372986000000001</v>
      </c>
      <c r="E49" s="52">
        <v>27</v>
      </c>
      <c r="F49" s="53">
        <f>VLOOKUP(C49,'CH01'!$C$8:$D$60,2,0)</f>
        <v>27.569835000000001</v>
      </c>
      <c r="G49" s="838">
        <f t="shared" si="0"/>
        <v>-0.37298600000000093</v>
      </c>
      <c r="H49" s="233">
        <f t="shared" si="1"/>
        <v>0.19684900000000027</v>
      </c>
      <c r="I49" s="233">
        <f t="shared" si="2"/>
        <v>0.5698350000000012</v>
      </c>
      <c r="J49" s="75">
        <f t="shared" si="3"/>
        <v>-52.776511718938451</v>
      </c>
    </row>
    <row r="50" spans="1:10" s="63" customFormat="1" ht="16.5" customHeight="1">
      <c r="A50" s="61" t="s">
        <v>265</v>
      </c>
      <c r="B50" s="808" t="s">
        <v>266</v>
      </c>
      <c r="C50" s="61" t="s">
        <v>267</v>
      </c>
      <c r="D50" s="376">
        <f>VLOOKUP(C50,'2020-2015'!C49:D98,2,0)</f>
        <v>0.446691</v>
      </c>
      <c r="E50" s="825">
        <v>0.45</v>
      </c>
      <c r="F50" s="53">
        <f>VLOOKUP(C50,'CH01'!$C$8:$D$60,2,0)</f>
        <v>2.1926079999999999</v>
      </c>
      <c r="G50" s="838">
        <f t="shared" si="0"/>
        <v>3.3090000000000064E-3</v>
      </c>
      <c r="H50" s="233">
        <f t="shared" si="1"/>
        <v>1.7459169999999999</v>
      </c>
      <c r="I50" s="233">
        <f t="shared" si="2"/>
        <v>1.7426079999999999</v>
      </c>
      <c r="J50" s="75"/>
    </row>
    <row r="51" spans="1:10" s="87" customFormat="1" ht="16.5" customHeight="1">
      <c r="A51" s="70">
        <v>3</v>
      </c>
      <c r="B51" s="71" t="s">
        <v>268</v>
      </c>
      <c r="C51" s="88" t="s">
        <v>53</v>
      </c>
      <c r="D51" s="376">
        <f>VLOOKUP(C51,'2020-2015'!C50:D99,2,0)</f>
        <v>878.6</v>
      </c>
      <c r="E51" s="52">
        <v>0</v>
      </c>
      <c r="F51" s="89"/>
      <c r="G51" s="838">
        <f t="shared" si="0"/>
        <v>-878.6</v>
      </c>
      <c r="H51" s="233">
        <f t="shared" si="1"/>
        <v>-878.6</v>
      </c>
      <c r="I51" s="233">
        <f t="shared" si="2"/>
        <v>0</v>
      </c>
      <c r="J51" s="75">
        <f t="shared" si="3"/>
        <v>100</v>
      </c>
    </row>
    <row r="52" spans="1:10" ht="41.25" customHeight="1">
      <c r="A52" s="1069" t="s">
        <v>974</v>
      </c>
      <c r="B52" s="1069"/>
      <c r="C52" s="1069"/>
      <c r="D52" s="1070"/>
      <c r="E52" s="1069"/>
      <c r="F52" s="1069"/>
      <c r="G52" s="1070"/>
      <c r="H52" s="1069"/>
      <c r="I52" s="1069"/>
    </row>
    <row r="53" spans="1:10" ht="25.5" customHeight="1">
      <c r="A53" s="1071" t="s">
        <v>975</v>
      </c>
      <c r="B53" s="1071"/>
      <c r="C53" s="1071"/>
      <c r="D53" s="1071"/>
      <c r="E53" s="1071"/>
      <c r="F53" s="1071"/>
      <c r="G53" s="1071"/>
      <c r="H53" s="1071"/>
      <c r="I53" s="1071"/>
    </row>
    <row r="55" spans="1:10">
      <c r="B55" s="90"/>
    </row>
    <row r="56" spans="1:10">
      <c r="B56" s="90"/>
    </row>
    <row r="57" spans="1:10">
      <c r="B57" s="91"/>
    </row>
  </sheetData>
  <mergeCells count="9">
    <mergeCell ref="A52:I52"/>
    <mergeCell ref="A53:I53"/>
    <mergeCell ref="H5:H6"/>
    <mergeCell ref="A1:I1"/>
    <mergeCell ref="A2:I2"/>
    <mergeCell ref="A3:A6"/>
    <mergeCell ref="B3:B6"/>
    <mergeCell ref="C3:C6"/>
    <mergeCell ref="F5:F6"/>
  </mergeCells>
  <printOptions horizontalCentered="1" verticalCentered="1"/>
  <pageMargins left="0.70866141732283472" right="0.70866141732283472" top="0.55118110236220474" bottom="0.35433070866141736" header="0.31496062992125984" footer="0.31496062992125984"/>
  <pageSetup paperSize="9" scale="95" orientation="portrait" r:id="rId1"/>
  <headerFooter>
    <oddFooter xml:space="preserve">&amp;R&amp;P+1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8"/>
  <sheetViews>
    <sheetView showZeros="0" topLeftCell="D1" zoomScale="85" zoomScaleNormal="85" workbookViewId="0">
      <selection activeCell="E9" sqref="E9"/>
    </sheetView>
  </sheetViews>
  <sheetFormatPr defaultColWidth="9" defaultRowHeight="15.75"/>
  <cols>
    <col min="1" max="1" width="9" style="938"/>
    <col min="2" max="2" width="11.5" style="938" customWidth="1"/>
    <col min="3" max="4" width="26" style="938" customWidth="1"/>
    <col min="5" max="5" width="18.875" style="938" customWidth="1"/>
    <col min="6" max="6" width="18.75" style="938" customWidth="1"/>
    <col min="7" max="246" width="9" style="938"/>
    <col min="247" max="247" width="6.375" style="938" customWidth="1"/>
    <col min="248" max="248" width="45" style="938" bestFit="1" customWidth="1"/>
    <col min="249" max="249" width="10" style="938" customWidth="1"/>
    <col min="250" max="250" width="8.75" style="938" bestFit="1" customWidth="1"/>
    <col min="251" max="251" width="6.875" style="938" bestFit="1" customWidth="1"/>
    <col min="252" max="252" width="8.75" style="938" bestFit="1" customWidth="1"/>
    <col min="253" max="253" width="6.875" style="938" bestFit="1" customWidth="1"/>
    <col min="254" max="254" width="8.75" style="938" bestFit="1" customWidth="1"/>
    <col min="255" max="255" width="6.875" style="938" bestFit="1" customWidth="1"/>
    <col min="256" max="259" width="0" style="938" hidden="1" customWidth="1"/>
    <col min="260" max="502" width="9" style="938"/>
    <col min="503" max="503" width="6.375" style="938" customWidth="1"/>
    <col min="504" max="504" width="45" style="938" bestFit="1" customWidth="1"/>
    <col min="505" max="505" width="10" style="938" customWidth="1"/>
    <col min="506" max="506" width="8.75" style="938" bestFit="1" customWidth="1"/>
    <col min="507" max="507" width="6.875" style="938" bestFit="1" customWidth="1"/>
    <col min="508" max="508" width="8.75" style="938" bestFit="1" customWidth="1"/>
    <col min="509" max="509" width="6.875" style="938" bestFit="1" customWidth="1"/>
    <col min="510" max="510" width="8.75" style="938" bestFit="1" customWidth="1"/>
    <col min="511" max="511" width="6.875" style="938" bestFit="1" customWidth="1"/>
    <col min="512" max="515" width="0" style="938" hidden="1" customWidth="1"/>
    <col min="516" max="758" width="9" style="938"/>
    <col min="759" max="759" width="6.375" style="938" customWidth="1"/>
    <col min="760" max="760" width="45" style="938" bestFit="1" customWidth="1"/>
    <col min="761" max="761" width="10" style="938" customWidth="1"/>
    <col min="762" max="762" width="8.75" style="938" bestFit="1" customWidth="1"/>
    <col min="763" max="763" width="6.875" style="938" bestFit="1" customWidth="1"/>
    <col min="764" max="764" width="8.75" style="938" bestFit="1" customWidth="1"/>
    <col min="765" max="765" width="6.875" style="938" bestFit="1" customWidth="1"/>
    <col min="766" max="766" width="8.75" style="938" bestFit="1" customWidth="1"/>
    <col min="767" max="767" width="6.875" style="938" bestFit="1" customWidth="1"/>
    <col min="768" max="771" width="0" style="938" hidden="1" customWidth="1"/>
    <col min="772" max="1014" width="9" style="938"/>
    <col min="1015" max="1015" width="6.375" style="938" customWidth="1"/>
    <col min="1016" max="1016" width="45" style="938" bestFit="1" customWidth="1"/>
    <col min="1017" max="1017" width="10" style="938" customWidth="1"/>
    <col min="1018" max="1018" width="8.75" style="938" bestFit="1" customWidth="1"/>
    <col min="1019" max="1019" width="6.875" style="938" bestFit="1" customWidth="1"/>
    <col min="1020" max="1020" width="8.75" style="938" bestFit="1" customWidth="1"/>
    <col min="1021" max="1021" width="6.875" style="938" bestFit="1" customWidth="1"/>
    <col min="1022" max="1022" width="8.75" style="938" bestFit="1" customWidth="1"/>
    <col min="1023" max="1023" width="6.875" style="938" bestFit="1" customWidth="1"/>
    <col min="1024" max="1027" width="0" style="938" hidden="1" customWidth="1"/>
    <col min="1028" max="1270" width="9" style="938"/>
    <col min="1271" max="1271" width="6.375" style="938" customWidth="1"/>
    <col min="1272" max="1272" width="45" style="938" bestFit="1" customWidth="1"/>
    <col min="1273" max="1273" width="10" style="938" customWidth="1"/>
    <col min="1274" max="1274" width="8.75" style="938" bestFit="1" customWidth="1"/>
    <col min="1275" max="1275" width="6.875" style="938" bestFit="1" customWidth="1"/>
    <col min="1276" max="1276" width="8.75" style="938" bestFit="1" customWidth="1"/>
    <col min="1277" max="1277" width="6.875" style="938" bestFit="1" customWidth="1"/>
    <col min="1278" max="1278" width="8.75" style="938" bestFit="1" customWidth="1"/>
    <col min="1279" max="1279" width="6.875" style="938" bestFit="1" customWidth="1"/>
    <col min="1280" max="1283" width="0" style="938" hidden="1" customWidth="1"/>
    <col min="1284" max="1526" width="9" style="938"/>
    <col min="1527" max="1527" width="6.375" style="938" customWidth="1"/>
    <col min="1528" max="1528" width="45" style="938" bestFit="1" customWidth="1"/>
    <col min="1529" max="1529" width="10" style="938" customWidth="1"/>
    <col min="1530" max="1530" width="8.75" style="938" bestFit="1" customWidth="1"/>
    <col min="1531" max="1531" width="6.875" style="938" bestFit="1" customWidth="1"/>
    <col min="1532" max="1532" width="8.75" style="938" bestFit="1" customWidth="1"/>
    <col min="1533" max="1533" width="6.875" style="938" bestFit="1" customWidth="1"/>
    <col min="1534" max="1534" width="8.75" style="938" bestFit="1" customWidth="1"/>
    <col min="1535" max="1535" width="6.875" style="938" bestFit="1" customWidth="1"/>
    <col min="1536" max="1539" width="0" style="938" hidden="1" customWidth="1"/>
    <col min="1540" max="1782" width="9" style="938"/>
    <col min="1783" max="1783" width="6.375" style="938" customWidth="1"/>
    <col min="1784" max="1784" width="45" style="938" bestFit="1" customWidth="1"/>
    <col min="1785" max="1785" width="10" style="938" customWidth="1"/>
    <col min="1786" max="1786" width="8.75" style="938" bestFit="1" customWidth="1"/>
    <col min="1787" max="1787" width="6.875" style="938" bestFit="1" customWidth="1"/>
    <col min="1788" max="1788" width="8.75" style="938" bestFit="1" customWidth="1"/>
    <col min="1789" max="1789" width="6.875" style="938" bestFit="1" customWidth="1"/>
    <col min="1790" max="1790" width="8.75" style="938" bestFit="1" customWidth="1"/>
    <col min="1791" max="1791" width="6.875" style="938" bestFit="1" customWidth="1"/>
    <col min="1792" max="1795" width="0" style="938" hidden="1" customWidth="1"/>
    <col min="1796" max="2038" width="9" style="938"/>
    <col min="2039" max="2039" width="6.375" style="938" customWidth="1"/>
    <col min="2040" max="2040" width="45" style="938" bestFit="1" customWidth="1"/>
    <col min="2041" max="2041" width="10" style="938" customWidth="1"/>
    <col min="2042" max="2042" width="8.75" style="938" bestFit="1" customWidth="1"/>
    <col min="2043" max="2043" width="6.875" style="938" bestFit="1" customWidth="1"/>
    <col min="2044" max="2044" width="8.75" style="938" bestFit="1" customWidth="1"/>
    <col min="2045" max="2045" width="6.875" style="938" bestFit="1" customWidth="1"/>
    <col min="2046" max="2046" width="8.75" style="938" bestFit="1" customWidth="1"/>
    <col min="2047" max="2047" width="6.875" style="938" bestFit="1" customWidth="1"/>
    <col min="2048" max="2051" width="0" style="938" hidden="1" customWidth="1"/>
    <col min="2052" max="2294" width="9" style="938"/>
    <col min="2295" max="2295" width="6.375" style="938" customWidth="1"/>
    <col min="2296" max="2296" width="45" style="938" bestFit="1" customWidth="1"/>
    <col min="2297" max="2297" width="10" style="938" customWidth="1"/>
    <col min="2298" max="2298" width="8.75" style="938" bestFit="1" customWidth="1"/>
    <col min="2299" max="2299" width="6.875" style="938" bestFit="1" customWidth="1"/>
    <col min="2300" max="2300" width="8.75" style="938" bestFit="1" customWidth="1"/>
    <col min="2301" max="2301" width="6.875" style="938" bestFit="1" customWidth="1"/>
    <col min="2302" max="2302" width="8.75" style="938" bestFit="1" customWidth="1"/>
    <col min="2303" max="2303" width="6.875" style="938" bestFit="1" customWidth="1"/>
    <col min="2304" max="2307" width="0" style="938" hidden="1" customWidth="1"/>
    <col min="2308" max="2550" width="9" style="938"/>
    <col min="2551" max="2551" width="6.375" style="938" customWidth="1"/>
    <col min="2552" max="2552" width="45" style="938" bestFit="1" customWidth="1"/>
    <col min="2553" max="2553" width="10" style="938" customWidth="1"/>
    <col min="2554" max="2554" width="8.75" style="938" bestFit="1" customWidth="1"/>
    <col min="2555" max="2555" width="6.875" style="938" bestFit="1" customWidth="1"/>
    <col min="2556" max="2556" width="8.75" style="938" bestFit="1" customWidth="1"/>
    <col min="2557" max="2557" width="6.875" style="938" bestFit="1" customWidth="1"/>
    <col min="2558" max="2558" width="8.75" style="938" bestFit="1" customWidth="1"/>
    <col min="2559" max="2559" width="6.875" style="938" bestFit="1" customWidth="1"/>
    <col min="2560" max="2563" width="0" style="938" hidden="1" customWidth="1"/>
    <col min="2564" max="2806" width="9" style="938"/>
    <col min="2807" max="2807" width="6.375" style="938" customWidth="1"/>
    <col min="2808" max="2808" width="45" style="938" bestFit="1" customWidth="1"/>
    <col min="2809" max="2809" width="10" style="938" customWidth="1"/>
    <col min="2810" max="2810" width="8.75" style="938" bestFit="1" customWidth="1"/>
    <col min="2811" max="2811" width="6.875" style="938" bestFit="1" customWidth="1"/>
    <col min="2812" max="2812" width="8.75" style="938" bestFit="1" customWidth="1"/>
    <col min="2813" max="2813" width="6.875" style="938" bestFit="1" customWidth="1"/>
    <col min="2814" max="2814" width="8.75" style="938" bestFit="1" customWidth="1"/>
    <col min="2815" max="2815" width="6.875" style="938" bestFit="1" customWidth="1"/>
    <col min="2816" max="2819" width="0" style="938" hidden="1" customWidth="1"/>
    <col min="2820" max="3062" width="9" style="938"/>
    <col min="3063" max="3063" width="6.375" style="938" customWidth="1"/>
    <col min="3064" max="3064" width="45" style="938" bestFit="1" customWidth="1"/>
    <col min="3065" max="3065" width="10" style="938" customWidth="1"/>
    <col min="3066" max="3066" width="8.75" style="938" bestFit="1" customWidth="1"/>
    <col min="3067" max="3067" width="6.875" style="938" bestFit="1" customWidth="1"/>
    <col min="3068" max="3068" width="8.75" style="938" bestFit="1" customWidth="1"/>
    <col min="3069" max="3069" width="6.875" style="938" bestFit="1" customWidth="1"/>
    <col min="3070" max="3070" width="8.75" style="938" bestFit="1" customWidth="1"/>
    <col min="3071" max="3071" width="6.875" style="938" bestFit="1" customWidth="1"/>
    <col min="3072" max="3075" width="0" style="938" hidden="1" customWidth="1"/>
    <col min="3076" max="3318" width="9" style="938"/>
    <col min="3319" max="3319" width="6.375" style="938" customWidth="1"/>
    <col min="3320" max="3320" width="45" style="938" bestFit="1" customWidth="1"/>
    <col min="3321" max="3321" width="10" style="938" customWidth="1"/>
    <col min="3322" max="3322" width="8.75" style="938" bestFit="1" customWidth="1"/>
    <col min="3323" max="3323" width="6.875" style="938" bestFit="1" customWidth="1"/>
    <col min="3324" max="3324" width="8.75" style="938" bestFit="1" customWidth="1"/>
    <col min="3325" max="3325" width="6.875" style="938" bestFit="1" customWidth="1"/>
    <col min="3326" max="3326" width="8.75" style="938" bestFit="1" customWidth="1"/>
    <col min="3327" max="3327" width="6.875" style="938" bestFit="1" customWidth="1"/>
    <col min="3328" max="3331" width="0" style="938" hidden="1" customWidth="1"/>
    <col min="3332" max="3574" width="9" style="938"/>
    <col min="3575" max="3575" width="6.375" style="938" customWidth="1"/>
    <col min="3576" max="3576" width="45" style="938" bestFit="1" customWidth="1"/>
    <col min="3577" max="3577" width="10" style="938" customWidth="1"/>
    <col min="3578" max="3578" width="8.75" style="938" bestFit="1" customWidth="1"/>
    <col min="3579" max="3579" width="6.875" style="938" bestFit="1" customWidth="1"/>
    <col min="3580" max="3580" width="8.75" style="938" bestFit="1" customWidth="1"/>
    <col min="3581" max="3581" width="6.875" style="938" bestFit="1" customWidth="1"/>
    <col min="3582" max="3582" width="8.75" style="938" bestFit="1" customWidth="1"/>
    <col min="3583" max="3583" width="6.875" style="938" bestFit="1" customWidth="1"/>
    <col min="3584" max="3587" width="0" style="938" hidden="1" customWidth="1"/>
    <col min="3588" max="3830" width="9" style="938"/>
    <col min="3831" max="3831" width="6.375" style="938" customWidth="1"/>
    <col min="3832" max="3832" width="45" style="938" bestFit="1" customWidth="1"/>
    <col min="3833" max="3833" width="10" style="938" customWidth="1"/>
    <col min="3834" max="3834" width="8.75" style="938" bestFit="1" customWidth="1"/>
    <col min="3835" max="3835" width="6.875" style="938" bestFit="1" customWidth="1"/>
    <col min="3836" max="3836" width="8.75" style="938" bestFit="1" customWidth="1"/>
    <col min="3837" max="3837" width="6.875" style="938" bestFit="1" customWidth="1"/>
    <col min="3838" max="3838" width="8.75" style="938" bestFit="1" customWidth="1"/>
    <col min="3839" max="3839" width="6.875" style="938" bestFit="1" customWidth="1"/>
    <col min="3840" max="3843" width="0" style="938" hidden="1" customWidth="1"/>
    <col min="3844" max="4086" width="9" style="938"/>
    <col min="4087" max="4087" width="6.375" style="938" customWidth="1"/>
    <col min="4088" max="4088" width="45" style="938" bestFit="1" customWidth="1"/>
    <col min="4089" max="4089" width="10" style="938" customWidth="1"/>
    <col min="4090" max="4090" width="8.75" style="938" bestFit="1" customWidth="1"/>
    <col min="4091" max="4091" width="6.875" style="938" bestFit="1" customWidth="1"/>
    <col min="4092" max="4092" width="8.75" style="938" bestFit="1" customWidth="1"/>
    <col min="4093" max="4093" width="6.875" style="938" bestFit="1" customWidth="1"/>
    <col min="4094" max="4094" width="8.75" style="938" bestFit="1" customWidth="1"/>
    <col min="4095" max="4095" width="6.875" style="938" bestFit="1" customWidth="1"/>
    <col min="4096" max="4099" width="0" style="938" hidden="1" customWidth="1"/>
    <col min="4100" max="4342" width="9" style="938"/>
    <col min="4343" max="4343" width="6.375" style="938" customWidth="1"/>
    <col min="4344" max="4344" width="45" style="938" bestFit="1" customWidth="1"/>
    <col min="4345" max="4345" width="10" style="938" customWidth="1"/>
    <col min="4346" max="4346" width="8.75" style="938" bestFit="1" customWidth="1"/>
    <col min="4347" max="4347" width="6.875" style="938" bestFit="1" customWidth="1"/>
    <col min="4348" max="4348" width="8.75" style="938" bestFit="1" customWidth="1"/>
    <col min="4349" max="4349" width="6.875" style="938" bestFit="1" customWidth="1"/>
    <col min="4350" max="4350" width="8.75" style="938" bestFit="1" customWidth="1"/>
    <col min="4351" max="4351" width="6.875" style="938" bestFit="1" customWidth="1"/>
    <col min="4352" max="4355" width="0" style="938" hidden="1" customWidth="1"/>
    <col min="4356" max="4598" width="9" style="938"/>
    <col min="4599" max="4599" width="6.375" style="938" customWidth="1"/>
    <col min="4600" max="4600" width="45" style="938" bestFit="1" customWidth="1"/>
    <col min="4601" max="4601" width="10" style="938" customWidth="1"/>
    <col min="4602" max="4602" width="8.75" style="938" bestFit="1" customWidth="1"/>
    <col min="4603" max="4603" width="6.875" style="938" bestFit="1" customWidth="1"/>
    <col min="4604" max="4604" width="8.75" style="938" bestFit="1" customWidth="1"/>
    <col min="4605" max="4605" width="6.875" style="938" bestFit="1" customWidth="1"/>
    <col min="4606" max="4606" width="8.75" style="938" bestFit="1" customWidth="1"/>
    <col min="4607" max="4607" width="6.875" style="938" bestFit="1" customWidth="1"/>
    <col min="4608" max="4611" width="0" style="938" hidden="1" customWidth="1"/>
    <col min="4612" max="4854" width="9" style="938"/>
    <col min="4855" max="4855" width="6.375" style="938" customWidth="1"/>
    <col min="4856" max="4856" width="45" style="938" bestFit="1" customWidth="1"/>
    <col min="4857" max="4857" width="10" style="938" customWidth="1"/>
    <col min="4858" max="4858" width="8.75" style="938" bestFit="1" customWidth="1"/>
    <col min="4859" max="4859" width="6.875" style="938" bestFit="1" customWidth="1"/>
    <col min="4860" max="4860" width="8.75" style="938" bestFit="1" customWidth="1"/>
    <col min="4861" max="4861" width="6.875" style="938" bestFit="1" customWidth="1"/>
    <col min="4862" max="4862" width="8.75" style="938" bestFit="1" customWidth="1"/>
    <col min="4863" max="4863" width="6.875" style="938" bestFit="1" customWidth="1"/>
    <col min="4864" max="4867" width="0" style="938" hidden="1" customWidth="1"/>
    <col min="4868" max="5110" width="9" style="938"/>
    <col min="5111" max="5111" width="6.375" style="938" customWidth="1"/>
    <col min="5112" max="5112" width="45" style="938" bestFit="1" customWidth="1"/>
    <col min="5113" max="5113" width="10" style="938" customWidth="1"/>
    <col min="5114" max="5114" width="8.75" style="938" bestFit="1" customWidth="1"/>
    <col min="5115" max="5115" width="6.875" style="938" bestFit="1" customWidth="1"/>
    <col min="5116" max="5116" width="8.75" style="938" bestFit="1" customWidth="1"/>
    <col min="5117" max="5117" width="6.875" style="938" bestFit="1" customWidth="1"/>
    <col min="5118" max="5118" width="8.75" style="938" bestFit="1" customWidth="1"/>
    <col min="5119" max="5119" width="6.875" style="938" bestFit="1" customWidth="1"/>
    <col min="5120" max="5123" width="0" style="938" hidden="1" customWidth="1"/>
    <col min="5124" max="5366" width="9" style="938"/>
    <col min="5367" max="5367" width="6.375" style="938" customWidth="1"/>
    <col min="5368" max="5368" width="45" style="938" bestFit="1" customWidth="1"/>
    <col min="5369" max="5369" width="10" style="938" customWidth="1"/>
    <col min="5370" max="5370" width="8.75" style="938" bestFit="1" customWidth="1"/>
    <col min="5371" max="5371" width="6.875" style="938" bestFit="1" customWidth="1"/>
    <col min="5372" max="5372" width="8.75" style="938" bestFit="1" customWidth="1"/>
    <col min="5373" max="5373" width="6.875" style="938" bestFit="1" customWidth="1"/>
    <col min="5374" max="5374" width="8.75" style="938" bestFit="1" customWidth="1"/>
    <col min="5375" max="5375" width="6.875" style="938" bestFit="1" customWidth="1"/>
    <col min="5376" max="5379" width="0" style="938" hidden="1" customWidth="1"/>
    <col min="5380" max="5622" width="9" style="938"/>
    <col min="5623" max="5623" width="6.375" style="938" customWidth="1"/>
    <col min="5624" max="5624" width="45" style="938" bestFit="1" customWidth="1"/>
    <col min="5625" max="5625" width="10" style="938" customWidth="1"/>
    <col min="5626" max="5626" width="8.75" style="938" bestFit="1" customWidth="1"/>
    <col min="5627" max="5627" width="6.875" style="938" bestFit="1" customWidth="1"/>
    <col min="5628" max="5628" width="8.75" style="938" bestFit="1" customWidth="1"/>
    <col min="5629" max="5629" width="6.875" style="938" bestFit="1" customWidth="1"/>
    <col min="5630" max="5630" width="8.75" style="938" bestFit="1" customWidth="1"/>
    <col min="5631" max="5631" width="6.875" style="938" bestFit="1" customWidth="1"/>
    <col min="5632" max="5635" width="0" style="938" hidden="1" customWidth="1"/>
    <col min="5636" max="5878" width="9" style="938"/>
    <col min="5879" max="5879" width="6.375" style="938" customWidth="1"/>
    <col min="5880" max="5880" width="45" style="938" bestFit="1" customWidth="1"/>
    <col min="5881" max="5881" width="10" style="938" customWidth="1"/>
    <col min="5882" max="5882" width="8.75" style="938" bestFit="1" customWidth="1"/>
    <col min="5883" max="5883" width="6.875" style="938" bestFit="1" customWidth="1"/>
    <col min="5884" max="5884" width="8.75" style="938" bestFit="1" customWidth="1"/>
    <col min="5885" max="5885" width="6.875" style="938" bestFit="1" customWidth="1"/>
    <col min="5886" max="5886" width="8.75" style="938" bestFit="1" customWidth="1"/>
    <col min="5887" max="5887" width="6.875" style="938" bestFit="1" customWidth="1"/>
    <col min="5888" max="5891" width="0" style="938" hidden="1" customWidth="1"/>
    <col min="5892" max="6134" width="9" style="938"/>
    <col min="6135" max="6135" width="6.375" style="938" customWidth="1"/>
    <col min="6136" max="6136" width="45" style="938" bestFit="1" customWidth="1"/>
    <col min="6137" max="6137" width="10" style="938" customWidth="1"/>
    <col min="6138" max="6138" width="8.75" style="938" bestFit="1" customWidth="1"/>
    <col min="6139" max="6139" width="6.875" style="938" bestFit="1" customWidth="1"/>
    <col min="6140" max="6140" width="8.75" style="938" bestFit="1" customWidth="1"/>
    <col min="6141" max="6141" width="6.875" style="938" bestFit="1" customWidth="1"/>
    <col min="6142" max="6142" width="8.75" style="938" bestFit="1" customWidth="1"/>
    <col min="6143" max="6143" width="6.875" style="938" bestFit="1" customWidth="1"/>
    <col min="6144" max="6147" width="0" style="938" hidden="1" customWidth="1"/>
    <col min="6148" max="6390" width="9" style="938"/>
    <col min="6391" max="6391" width="6.375" style="938" customWidth="1"/>
    <col min="6392" max="6392" width="45" style="938" bestFit="1" customWidth="1"/>
    <col min="6393" max="6393" width="10" style="938" customWidth="1"/>
    <col min="6394" max="6394" width="8.75" style="938" bestFit="1" customWidth="1"/>
    <col min="6395" max="6395" width="6.875" style="938" bestFit="1" customWidth="1"/>
    <col min="6396" max="6396" width="8.75" style="938" bestFit="1" customWidth="1"/>
    <col min="6397" max="6397" width="6.875" style="938" bestFit="1" customWidth="1"/>
    <col min="6398" max="6398" width="8.75" style="938" bestFit="1" customWidth="1"/>
    <col min="6399" max="6399" width="6.875" style="938" bestFit="1" customWidth="1"/>
    <col min="6400" max="6403" width="0" style="938" hidden="1" customWidth="1"/>
    <col min="6404" max="6646" width="9" style="938"/>
    <col min="6647" max="6647" width="6.375" style="938" customWidth="1"/>
    <col min="6648" max="6648" width="45" style="938" bestFit="1" customWidth="1"/>
    <col min="6649" max="6649" width="10" style="938" customWidth="1"/>
    <col min="6650" max="6650" width="8.75" style="938" bestFit="1" customWidth="1"/>
    <col min="6651" max="6651" width="6.875" style="938" bestFit="1" customWidth="1"/>
    <col min="6652" max="6652" width="8.75" style="938" bestFit="1" customWidth="1"/>
    <col min="6653" max="6653" width="6.875" style="938" bestFit="1" customWidth="1"/>
    <col min="6654" max="6654" width="8.75" style="938" bestFit="1" customWidth="1"/>
    <col min="6655" max="6655" width="6.875" style="938" bestFit="1" customWidth="1"/>
    <col min="6656" max="6659" width="0" style="938" hidden="1" customWidth="1"/>
    <col min="6660" max="6902" width="9" style="938"/>
    <col min="6903" max="6903" width="6.375" style="938" customWidth="1"/>
    <col min="6904" max="6904" width="45" style="938" bestFit="1" customWidth="1"/>
    <col min="6905" max="6905" width="10" style="938" customWidth="1"/>
    <col min="6906" max="6906" width="8.75" style="938" bestFit="1" customWidth="1"/>
    <col min="6907" max="6907" width="6.875" style="938" bestFit="1" customWidth="1"/>
    <col min="6908" max="6908" width="8.75" style="938" bestFit="1" customWidth="1"/>
    <col min="6909" max="6909" width="6.875" style="938" bestFit="1" customWidth="1"/>
    <col min="6910" max="6910" width="8.75" style="938" bestFit="1" customWidth="1"/>
    <col min="6911" max="6911" width="6.875" style="938" bestFit="1" customWidth="1"/>
    <col min="6912" max="6915" width="0" style="938" hidden="1" customWidth="1"/>
    <col min="6916" max="7158" width="9" style="938"/>
    <col min="7159" max="7159" width="6.375" style="938" customWidth="1"/>
    <col min="7160" max="7160" width="45" style="938" bestFit="1" customWidth="1"/>
    <col min="7161" max="7161" width="10" style="938" customWidth="1"/>
    <col min="7162" max="7162" width="8.75" style="938" bestFit="1" customWidth="1"/>
    <col min="7163" max="7163" width="6.875" style="938" bestFit="1" customWidth="1"/>
    <col min="7164" max="7164" width="8.75" style="938" bestFit="1" customWidth="1"/>
    <col min="7165" max="7165" width="6.875" style="938" bestFit="1" customWidth="1"/>
    <col min="7166" max="7166" width="8.75" style="938" bestFit="1" customWidth="1"/>
    <col min="7167" max="7167" width="6.875" style="938" bestFit="1" customWidth="1"/>
    <col min="7168" max="7171" width="0" style="938" hidden="1" customWidth="1"/>
    <col min="7172" max="7414" width="9" style="938"/>
    <col min="7415" max="7415" width="6.375" style="938" customWidth="1"/>
    <col min="7416" max="7416" width="45" style="938" bestFit="1" customWidth="1"/>
    <col min="7417" max="7417" width="10" style="938" customWidth="1"/>
    <col min="7418" max="7418" width="8.75" style="938" bestFit="1" customWidth="1"/>
    <col min="7419" max="7419" width="6.875" style="938" bestFit="1" customWidth="1"/>
    <col min="7420" max="7420" width="8.75" style="938" bestFit="1" customWidth="1"/>
    <col min="7421" max="7421" width="6.875" style="938" bestFit="1" customWidth="1"/>
    <col min="7422" max="7422" width="8.75" style="938" bestFit="1" customWidth="1"/>
    <col min="7423" max="7423" width="6.875" style="938" bestFit="1" customWidth="1"/>
    <col min="7424" max="7427" width="0" style="938" hidden="1" customWidth="1"/>
    <col min="7428" max="7670" width="9" style="938"/>
    <col min="7671" max="7671" width="6.375" style="938" customWidth="1"/>
    <col min="7672" max="7672" width="45" style="938" bestFit="1" customWidth="1"/>
    <col min="7673" max="7673" width="10" style="938" customWidth="1"/>
    <col min="7674" max="7674" width="8.75" style="938" bestFit="1" customWidth="1"/>
    <col min="7675" max="7675" width="6.875" style="938" bestFit="1" customWidth="1"/>
    <col min="7676" max="7676" width="8.75" style="938" bestFit="1" customWidth="1"/>
    <col min="7677" max="7677" width="6.875" style="938" bestFit="1" customWidth="1"/>
    <col min="7678" max="7678" width="8.75" style="938" bestFit="1" customWidth="1"/>
    <col min="7679" max="7679" width="6.875" style="938" bestFit="1" customWidth="1"/>
    <col min="7680" max="7683" width="0" style="938" hidden="1" customWidth="1"/>
    <col min="7684" max="7926" width="9" style="938"/>
    <col min="7927" max="7927" width="6.375" style="938" customWidth="1"/>
    <col min="7928" max="7928" width="45" style="938" bestFit="1" customWidth="1"/>
    <col min="7929" max="7929" width="10" style="938" customWidth="1"/>
    <col min="7930" max="7930" width="8.75" style="938" bestFit="1" customWidth="1"/>
    <col min="7931" max="7931" width="6.875" style="938" bestFit="1" customWidth="1"/>
    <col min="7932" max="7932" width="8.75" style="938" bestFit="1" customWidth="1"/>
    <col min="7933" max="7933" width="6.875" style="938" bestFit="1" customWidth="1"/>
    <col min="7934" max="7934" width="8.75" style="938" bestFit="1" customWidth="1"/>
    <col min="7935" max="7935" width="6.875" style="938" bestFit="1" customWidth="1"/>
    <col min="7936" max="7939" width="0" style="938" hidden="1" customWidth="1"/>
    <col min="7940" max="8182" width="9" style="938"/>
    <col min="8183" max="8183" width="6.375" style="938" customWidth="1"/>
    <col min="8184" max="8184" width="45" style="938" bestFit="1" customWidth="1"/>
    <col min="8185" max="8185" width="10" style="938" customWidth="1"/>
    <col min="8186" max="8186" width="8.75" style="938" bestFit="1" customWidth="1"/>
    <col min="8187" max="8187" width="6.875" style="938" bestFit="1" customWidth="1"/>
    <col min="8188" max="8188" width="8.75" style="938" bestFit="1" customWidth="1"/>
    <col min="8189" max="8189" width="6.875" style="938" bestFit="1" customWidth="1"/>
    <col min="8190" max="8190" width="8.75" style="938" bestFit="1" customWidth="1"/>
    <col min="8191" max="8191" width="6.875" style="938" bestFit="1" customWidth="1"/>
    <col min="8192" max="8195" width="0" style="938" hidden="1" customWidth="1"/>
    <col min="8196" max="8438" width="9" style="938"/>
    <col min="8439" max="8439" width="6.375" style="938" customWidth="1"/>
    <col min="8440" max="8440" width="45" style="938" bestFit="1" customWidth="1"/>
    <col min="8441" max="8441" width="10" style="938" customWidth="1"/>
    <col min="8442" max="8442" width="8.75" style="938" bestFit="1" customWidth="1"/>
    <col min="8443" max="8443" width="6.875" style="938" bestFit="1" customWidth="1"/>
    <col min="8444" max="8444" width="8.75" style="938" bestFit="1" customWidth="1"/>
    <col min="8445" max="8445" width="6.875" style="938" bestFit="1" customWidth="1"/>
    <col min="8446" max="8446" width="8.75" style="938" bestFit="1" customWidth="1"/>
    <col min="8447" max="8447" width="6.875" style="938" bestFit="1" customWidth="1"/>
    <col min="8448" max="8451" width="0" style="938" hidden="1" customWidth="1"/>
    <col min="8452" max="8694" width="9" style="938"/>
    <col min="8695" max="8695" width="6.375" style="938" customWidth="1"/>
    <col min="8696" max="8696" width="45" style="938" bestFit="1" customWidth="1"/>
    <col min="8697" max="8697" width="10" style="938" customWidth="1"/>
    <col min="8698" max="8698" width="8.75" style="938" bestFit="1" customWidth="1"/>
    <col min="8699" max="8699" width="6.875" style="938" bestFit="1" customWidth="1"/>
    <col min="8700" max="8700" width="8.75" style="938" bestFit="1" customWidth="1"/>
    <col min="8701" max="8701" width="6.875" style="938" bestFit="1" customWidth="1"/>
    <col min="8702" max="8702" width="8.75" style="938" bestFit="1" customWidth="1"/>
    <col min="8703" max="8703" width="6.875" style="938" bestFit="1" customWidth="1"/>
    <col min="8704" max="8707" width="0" style="938" hidden="1" customWidth="1"/>
    <col min="8708" max="8950" width="9" style="938"/>
    <col min="8951" max="8951" width="6.375" style="938" customWidth="1"/>
    <col min="8952" max="8952" width="45" style="938" bestFit="1" customWidth="1"/>
    <col min="8953" max="8953" width="10" style="938" customWidth="1"/>
    <col min="8954" max="8954" width="8.75" style="938" bestFit="1" customWidth="1"/>
    <col min="8955" max="8955" width="6.875" style="938" bestFit="1" customWidth="1"/>
    <col min="8956" max="8956" width="8.75" style="938" bestFit="1" customWidth="1"/>
    <col min="8957" max="8957" width="6.875" style="938" bestFit="1" customWidth="1"/>
    <col min="8958" max="8958" width="8.75" style="938" bestFit="1" customWidth="1"/>
    <col min="8959" max="8959" width="6.875" style="938" bestFit="1" customWidth="1"/>
    <col min="8960" max="8963" width="0" style="938" hidden="1" customWidth="1"/>
    <col min="8964" max="9206" width="9" style="938"/>
    <col min="9207" max="9207" width="6.375" style="938" customWidth="1"/>
    <col min="9208" max="9208" width="45" style="938" bestFit="1" customWidth="1"/>
    <col min="9209" max="9209" width="10" style="938" customWidth="1"/>
    <col min="9210" max="9210" width="8.75" style="938" bestFit="1" customWidth="1"/>
    <col min="9211" max="9211" width="6.875" style="938" bestFit="1" customWidth="1"/>
    <col min="9212" max="9212" width="8.75" style="938" bestFit="1" customWidth="1"/>
    <col min="9213" max="9213" width="6.875" style="938" bestFit="1" customWidth="1"/>
    <col min="9214" max="9214" width="8.75" style="938" bestFit="1" customWidth="1"/>
    <col min="9215" max="9215" width="6.875" style="938" bestFit="1" customWidth="1"/>
    <col min="9216" max="9219" width="0" style="938" hidden="1" customWidth="1"/>
    <col min="9220" max="9462" width="9" style="938"/>
    <col min="9463" max="9463" width="6.375" style="938" customWidth="1"/>
    <col min="9464" max="9464" width="45" style="938" bestFit="1" customWidth="1"/>
    <col min="9465" max="9465" width="10" style="938" customWidth="1"/>
    <col min="9466" max="9466" width="8.75" style="938" bestFit="1" customWidth="1"/>
    <col min="9467" max="9467" width="6.875" style="938" bestFit="1" customWidth="1"/>
    <col min="9468" max="9468" width="8.75" style="938" bestFit="1" customWidth="1"/>
    <col min="9469" max="9469" width="6.875" style="938" bestFit="1" customWidth="1"/>
    <col min="9470" max="9470" width="8.75" style="938" bestFit="1" customWidth="1"/>
    <col min="9471" max="9471" width="6.875" style="938" bestFit="1" customWidth="1"/>
    <col min="9472" max="9475" width="0" style="938" hidden="1" customWidth="1"/>
    <col min="9476" max="9718" width="9" style="938"/>
    <col min="9719" max="9719" width="6.375" style="938" customWidth="1"/>
    <col min="9720" max="9720" width="45" style="938" bestFit="1" customWidth="1"/>
    <col min="9721" max="9721" width="10" style="938" customWidth="1"/>
    <col min="9722" max="9722" width="8.75" style="938" bestFit="1" customWidth="1"/>
    <col min="9723" max="9723" width="6.875" style="938" bestFit="1" customWidth="1"/>
    <col min="9724" max="9724" width="8.75" style="938" bestFit="1" customWidth="1"/>
    <col min="9725" max="9725" width="6.875" style="938" bestFit="1" customWidth="1"/>
    <col min="9726" max="9726" width="8.75" style="938" bestFit="1" customWidth="1"/>
    <col min="9727" max="9727" width="6.875" style="938" bestFit="1" customWidth="1"/>
    <col min="9728" max="9731" width="0" style="938" hidden="1" customWidth="1"/>
    <col min="9732" max="9974" width="9" style="938"/>
    <col min="9975" max="9975" width="6.375" style="938" customWidth="1"/>
    <col min="9976" max="9976" width="45" style="938" bestFit="1" customWidth="1"/>
    <col min="9977" max="9977" width="10" style="938" customWidth="1"/>
    <col min="9978" max="9978" width="8.75" style="938" bestFit="1" customWidth="1"/>
    <col min="9979" max="9979" width="6.875" style="938" bestFit="1" customWidth="1"/>
    <col min="9980" max="9980" width="8.75" style="938" bestFit="1" customWidth="1"/>
    <col min="9981" max="9981" width="6.875" style="938" bestFit="1" customWidth="1"/>
    <col min="9982" max="9982" width="8.75" style="938" bestFit="1" customWidth="1"/>
    <col min="9983" max="9983" width="6.875" style="938" bestFit="1" customWidth="1"/>
    <col min="9984" max="9987" width="0" style="938" hidden="1" customWidth="1"/>
    <col min="9988" max="10230" width="9" style="938"/>
    <col min="10231" max="10231" width="6.375" style="938" customWidth="1"/>
    <col min="10232" max="10232" width="45" style="938" bestFit="1" customWidth="1"/>
    <col min="10233" max="10233" width="10" style="938" customWidth="1"/>
    <col min="10234" max="10234" width="8.75" style="938" bestFit="1" customWidth="1"/>
    <col min="10235" max="10235" width="6.875" style="938" bestFit="1" customWidth="1"/>
    <col min="10236" max="10236" width="8.75" style="938" bestFit="1" customWidth="1"/>
    <col min="10237" max="10237" width="6.875" style="938" bestFit="1" customWidth="1"/>
    <col min="10238" max="10238" width="8.75" style="938" bestFit="1" customWidth="1"/>
    <col min="10239" max="10239" width="6.875" style="938" bestFit="1" customWidth="1"/>
    <col min="10240" max="10243" width="0" style="938" hidden="1" customWidth="1"/>
    <col min="10244" max="10486" width="9" style="938"/>
    <col min="10487" max="10487" width="6.375" style="938" customWidth="1"/>
    <col min="10488" max="10488" width="45" style="938" bestFit="1" customWidth="1"/>
    <col min="10489" max="10489" width="10" style="938" customWidth="1"/>
    <col min="10490" max="10490" width="8.75" style="938" bestFit="1" customWidth="1"/>
    <col min="10491" max="10491" width="6.875" style="938" bestFit="1" customWidth="1"/>
    <col min="10492" max="10492" width="8.75" style="938" bestFit="1" customWidth="1"/>
    <col min="10493" max="10493" width="6.875" style="938" bestFit="1" customWidth="1"/>
    <col min="10494" max="10494" width="8.75" style="938" bestFit="1" customWidth="1"/>
    <col min="10495" max="10495" width="6.875" style="938" bestFit="1" customWidth="1"/>
    <col min="10496" max="10499" width="0" style="938" hidden="1" customWidth="1"/>
    <col min="10500" max="10742" width="9" style="938"/>
    <col min="10743" max="10743" width="6.375" style="938" customWidth="1"/>
    <col min="10744" max="10744" width="45" style="938" bestFit="1" customWidth="1"/>
    <col min="10745" max="10745" width="10" style="938" customWidth="1"/>
    <col min="10746" max="10746" width="8.75" style="938" bestFit="1" customWidth="1"/>
    <col min="10747" max="10747" width="6.875" style="938" bestFit="1" customWidth="1"/>
    <col min="10748" max="10748" width="8.75" style="938" bestFit="1" customWidth="1"/>
    <col min="10749" max="10749" width="6.875" style="938" bestFit="1" customWidth="1"/>
    <col min="10750" max="10750" width="8.75" style="938" bestFit="1" customWidth="1"/>
    <col min="10751" max="10751" width="6.875" style="938" bestFit="1" customWidth="1"/>
    <col min="10752" max="10755" width="0" style="938" hidden="1" customWidth="1"/>
    <col min="10756" max="10998" width="9" style="938"/>
    <col min="10999" max="10999" width="6.375" style="938" customWidth="1"/>
    <col min="11000" max="11000" width="45" style="938" bestFit="1" customWidth="1"/>
    <col min="11001" max="11001" width="10" style="938" customWidth="1"/>
    <col min="11002" max="11002" width="8.75" style="938" bestFit="1" customWidth="1"/>
    <col min="11003" max="11003" width="6.875" style="938" bestFit="1" customWidth="1"/>
    <col min="11004" max="11004" width="8.75" style="938" bestFit="1" customWidth="1"/>
    <col min="11005" max="11005" width="6.875" style="938" bestFit="1" customWidth="1"/>
    <col min="11006" max="11006" width="8.75" style="938" bestFit="1" customWidth="1"/>
    <col min="11007" max="11007" width="6.875" style="938" bestFit="1" customWidth="1"/>
    <col min="11008" max="11011" width="0" style="938" hidden="1" customWidth="1"/>
    <col min="11012" max="11254" width="9" style="938"/>
    <col min="11255" max="11255" width="6.375" style="938" customWidth="1"/>
    <col min="11256" max="11256" width="45" style="938" bestFit="1" customWidth="1"/>
    <col min="11257" max="11257" width="10" style="938" customWidth="1"/>
    <col min="11258" max="11258" width="8.75" style="938" bestFit="1" customWidth="1"/>
    <col min="11259" max="11259" width="6.875" style="938" bestFit="1" customWidth="1"/>
    <col min="11260" max="11260" width="8.75" style="938" bestFit="1" customWidth="1"/>
    <col min="11261" max="11261" width="6.875" style="938" bestFit="1" customWidth="1"/>
    <col min="11262" max="11262" width="8.75" style="938" bestFit="1" customWidth="1"/>
    <col min="11263" max="11263" width="6.875" style="938" bestFit="1" customWidth="1"/>
    <col min="11264" max="11267" width="0" style="938" hidden="1" customWidth="1"/>
    <col min="11268" max="11510" width="9" style="938"/>
    <col min="11511" max="11511" width="6.375" style="938" customWidth="1"/>
    <col min="11512" max="11512" width="45" style="938" bestFit="1" customWidth="1"/>
    <col min="11513" max="11513" width="10" style="938" customWidth="1"/>
    <col min="11514" max="11514" width="8.75" style="938" bestFit="1" customWidth="1"/>
    <col min="11515" max="11515" width="6.875" style="938" bestFit="1" customWidth="1"/>
    <col min="11516" max="11516" width="8.75" style="938" bestFit="1" customWidth="1"/>
    <col min="11517" max="11517" width="6.875" style="938" bestFit="1" customWidth="1"/>
    <col min="11518" max="11518" width="8.75" style="938" bestFit="1" customWidth="1"/>
    <col min="11519" max="11519" width="6.875" style="938" bestFit="1" customWidth="1"/>
    <col min="11520" max="11523" width="0" style="938" hidden="1" customWidth="1"/>
    <col min="11524" max="11766" width="9" style="938"/>
    <col min="11767" max="11767" width="6.375" style="938" customWidth="1"/>
    <col min="11768" max="11768" width="45" style="938" bestFit="1" customWidth="1"/>
    <col min="11769" max="11769" width="10" style="938" customWidth="1"/>
    <col min="11770" max="11770" width="8.75" style="938" bestFit="1" customWidth="1"/>
    <col min="11771" max="11771" width="6.875" style="938" bestFit="1" customWidth="1"/>
    <col min="11772" max="11772" width="8.75" style="938" bestFit="1" customWidth="1"/>
    <col min="11773" max="11773" width="6.875" style="938" bestFit="1" customWidth="1"/>
    <col min="11774" max="11774" width="8.75" style="938" bestFit="1" customWidth="1"/>
    <col min="11775" max="11775" width="6.875" style="938" bestFit="1" customWidth="1"/>
    <col min="11776" max="11779" width="0" style="938" hidden="1" customWidth="1"/>
    <col min="11780" max="12022" width="9" style="938"/>
    <col min="12023" max="12023" width="6.375" style="938" customWidth="1"/>
    <col min="12024" max="12024" width="45" style="938" bestFit="1" customWidth="1"/>
    <col min="12025" max="12025" width="10" style="938" customWidth="1"/>
    <col min="12026" max="12026" width="8.75" style="938" bestFit="1" customWidth="1"/>
    <col min="12027" max="12027" width="6.875" style="938" bestFit="1" customWidth="1"/>
    <col min="12028" max="12028" width="8.75" style="938" bestFit="1" customWidth="1"/>
    <col min="12029" max="12029" width="6.875" style="938" bestFit="1" customWidth="1"/>
    <col min="12030" max="12030" width="8.75" style="938" bestFit="1" customWidth="1"/>
    <col min="12031" max="12031" width="6.875" style="938" bestFit="1" customWidth="1"/>
    <col min="12032" max="12035" width="0" style="938" hidden="1" customWidth="1"/>
    <col min="12036" max="12278" width="9" style="938"/>
    <col min="12279" max="12279" width="6.375" style="938" customWidth="1"/>
    <col min="12280" max="12280" width="45" style="938" bestFit="1" customWidth="1"/>
    <col min="12281" max="12281" width="10" style="938" customWidth="1"/>
    <col min="12282" max="12282" width="8.75" style="938" bestFit="1" customWidth="1"/>
    <col min="12283" max="12283" width="6.875" style="938" bestFit="1" customWidth="1"/>
    <col min="12284" max="12284" width="8.75" style="938" bestFit="1" customWidth="1"/>
    <col min="12285" max="12285" width="6.875" style="938" bestFit="1" customWidth="1"/>
    <col min="12286" max="12286" width="8.75" style="938" bestFit="1" customWidth="1"/>
    <col min="12287" max="12287" width="6.875" style="938" bestFit="1" customWidth="1"/>
    <col min="12288" max="12291" width="0" style="938" hidden="1" customWidth="1"/>
    <col min="12292" max="12534" width="9" style="938"/>
    <col min="12535" max="12535" width="6.375" style="938" customWidth="1"/>
    <col min="12536" max="12536" width="45" style="938" bestFit="1" customWidth="1"/>
    <col min="12537" max="12537" width="10" style="938" customWidth="1"/>
    <col min="12538" max="12538" width="8.75" style="938" bestFit="1" customWidth="1"/>
    <col min="12539" max="12539" width="6.875" style="938" bestFit="1" customWidth="1"/>
    <col min="12540" max="12540" width="8.75" style="938" bestFit="1" customWidth="1"/>
    <col min="12541" max="12541" width="6.875" style="938" bestFit="1" customWidth="1"/>
    <col min="12542" max="12542" width="8.75" style="938" bestFit="1" customWidth="1"/>
    <col min="12543" max="12543" width="6.875" style="938" bestFit="1" customWidth="1"/>
    <col min="12544" max="12547" width="0" style="938" hidden="1" customWidth="1"/>
    <col min="12548" max="12790" width="9" style="938"/>
    <col min="12791" max="12791" width="6.375" style="938" customWidth="1"/>
    <col min="12792" max="12792" width="45" style="938" bestFit="1" customWidth="1"/>
    <col min="12793" max="12793" width="10" style="938" customWidth="1"/>
    <col min="12794" max="12794" width="8.75" style="938" bestFit="1" customWidth="1"/>
    <col min="12795" max="12795" width="6.875" style="938" bestFit="1" customWidth="1"/>
    <col min="12796" max="12796" width="8.75" style="938" bestFit="1" customWidth="1"/>
    <col min="12797" max="12797" width="6.875" style="938" bestFit="1" customWidth="1"/>
    <col min="12798" max="12798" width="8.75" style="938" bestFit="1" customWidth="1"/>
    <col min="12799" max="12799" width="6.875" style="938" bestFit="1" customWidth="1"/>
    <col min="12800" max="12803" width="0" style="938" hidden="1" customWidth="1"/>
    <col min="12804" max="13046" width="9" style="938"/>
    <col min="13047" max="13047" width="6.375" style="938" customWidth="1"/>
    <col min="13048" max="13048" width="45" style="938" bestFit="1" customWidth="1"/>
    <col min="13049" max="13049" width="10" style="938" customWidth="1"/>
    <col min="13050" max="13050" width="8.75" style="938" bestFit="1" customWidth="1"/>
    <col min="13051" max="13051" width="6.875" style="938" bestFit="1" customWidth="1"/>
    <col min="13052" max="13052" width="8.75" style="938" bestFit="1" customWidth="1"/>
    <col min="13053" max="13053" width="6.875" style="938" bestFit="1" customWidth="1"/>
    <col min="13054" max="13054" width="8.75" style="938" bestFit="1" customWidth="1"/>
    <col min="13055" max="13055" width="6.875" style="938" bestFit="1" customWidth="1"/>
    <col min="13056" max="13059" width="0" style="938" hidden="1" customWidth="1"/>
    <col min="13060" max="13302" width="9" style="938"/>
    <col min="13303" max="13303" width="6.375" style="938" customWidth="1"/>
    <col min="13304" max="13304" width="45" style="938" bestFit="1" customWidth="1"/>
    <col min="13305" max="13305" width="10" style="938" customWidth="1"/>
    <col min="13306" max="13306" width="8.75" style="938" bestFit="1" customWidth="1"/>
    <col min="13307" max="13307" width="6.875" style="938" bestFit="1" customWidth="1"/>
    <col min="13308" max="13308" width="8.75" style="938" bestFit="1" customWidth="1"/>
    <col min="13309" max="13309" width="6.875" style="938" bestFit="1" customWidth="1"/>
    <col min="13310" max="13310" width="8.75" style="938" bestFit="1" customWidth="1"/>
    <col min="13311" max="13311" width="6.875" style="938" bestFit="1" customWidth="1"/>
    <col min="13312" max="13315" width="0" style="938" hidden="1" customWidth="1"/>
    <col min="13316" max="13558" width="9" style="938"/>
    <col min="13559" max="13559" width="6.375" style="938" customWidth="1"/>
    <col min="13560" max="13560" width="45" style="938" bestFit="1" customWidth="1"/>
    <col min="13561" max="13561" width="10" style="938" customWidth="1"/>
    <col min="13562" max="13562" width="8.75" style="938" bestFit="1" customWidth="1"/>
    <col min="13563" max="13563" width="6.875" style="938" bestFit="1" customWidth="1"/>
    <col min="13564" max="13564" width="8.75" style="938" bestFit="1" customWidth="1"/>
    <col min="13565" max="13565" width="6.875" style="938" bestFit="1" customWidth="1"/>
    <col min="13566" max="13566" width="8.75" style="938" bestFit="1" customWidth="1"/>
    <col min="13567" max="13567" width="6.875" style="938" bestFit="1" customWidth="1"/>
    <col min="13568" max="13571" width="0" style="938" hidden="1" customWidth="1"/>
    <col min="13572" max="13814" width="9" style="938"/>
    <col min="13815" max="13815" width="6.375" style="938" customWidth="1"/>
    <col min="13816" max="13816" width="45" style="938" bestFit="1" customWidth="1"/>
    <col min="13817" max="13817" width="10" style="938" customWidth="1"/>
    <col min="13818" max="13818" width="8.75" style="938" bestFit="1" customWidth="1"/>
    <col min="13819" max="13819" width="6.875" style="938" bestFit="1" customWidth="1"/>
    <col min="13820" max="13820" width="8.75" style="938" bestFit="1" customWidth="1"/>
    <col min="13821" max="13821" width="6.875" style="938" bestFit="1" customWidth="1"/>
    <col min="13822" max="13822" width="8.75" style="938" bestFit="1" customWidth="1"/>
    <col min="13823" max="13823" width="6.875" style="938" bestFit="1" customWidth="1"/>
    <col min="13824" max="13827" width="0" style="938" hidden="1" customWidth="1"/>
    <col min="13828" max="14070" width="9" style="938"/>
    <col min="14071" max="14071" width="6.375" style="938" customWidth="1"/>
    <col min="14072" max="14072" width="45" style="938" bestFit="1" customWidth="1"/>
    <col min="14073" max="14073" width="10" style="938" customWidth="1"/>
    <col min="14074" max="14074" width="8.75" style="938" bestFit="1" customWidth="1"/>
    <col min="14075" max="14075" width="6.875" style="938" bestFit="1" customWidth="1"/>
    <col min="14076" max="14076" width="8.75" style="938" bestFit="1" customWidth="1"/>
    <col min="14077" max="14077" width="6.875" style="938" bestFit="1" customWidth="1"/>
    <col min="14078" max="14078" width="8.75" style="938" bestFit="1" customWidth="1"/>
    <col min="14079" max="14079" width="6.875" style="938" bestFit="1" customWidth="1"/>
    <col min="14080" max="14083" width="0" style="938" hidden="1" customWidth="1"/>
    <col min="14084" max="14326" width="9" style="938"/>
    <col min="14327" max="14327" width="6.375" style="938" customWidth="1"/>
    <col min="14328" max="14328" width="45" style="938" bestFit="1" customWidth="1"/>
    <col min="14329" max="14329" width="10" style="938" customWidth="1"/>
    <col min="14330" max="14330" width="8.75" style="938" bestFit="1" customWidth="1"/>
    <col min="14331" max="14331" width="6.875" style="938" bestFit="1" customWidth="1"/>
    <col min="14332" max="14332" width="8.75" style="938" bestFit="1" customWidth="1"/>
    <col min="14333" max="14333" width="6.875" style="938" bestFit="1" customWidth="1"/>
    <col min="14334" max="14334" width="8.75" style="938" bestFit="1" customWidth="1"/>
    <col min="14335" max="14335" width="6.875" style="938" bestFit="1" customWidth="1"/>
    <col min="14336" max="14339" width="0" style="938" hidden="1" customWidth="1"/>
    <col min="14340" max="14582" width="9" style="938"/>
    <col min="14583" max="14583" width="6.375" style="938" customWidth="1"/>
    <col min="14584" max="14584" width="45" style="938" bestFit="1" customWidth="1"/>
    <col min="14585" max="14585" width="10" style="938" customWidth="1"/>
    <col min="14586" max="14586" width="8.75" style="938" bestFit="1" customWidth="1"/>
    <col min="14587" max="14587" width="6.875" style="938" bestFit="1" customWidth="1"/>
    <col min="14588" max="14588" width="8.75" style="938" bestFit="1" customWidth="1"/>
    <col min="14589" max="14589" width="6.875" style="938" bestFit="1" customWidth="1"/>
    <col min="14590" max="14590" width="8.75" style="938" bestFit="1" customWidth="1"/>
    <col min="14591" max="14591" width="6.875" style="938" bestFit="1" customWidth="1"/>
    <col min="14592" max="14595" width="0" style="938" hidden="1" customWidth="1"/>
    <col min="14596" max="14838" width="9" style="938"/>
    <col min="14839" max="14839" width="6.375" style="938" customWidth="1"/>
    <col min="14840" max="14840" width="45" style="938" bestFit="1" customWidth="1"/>
    <col min="14841" max="14841" width="10" style="938" customWidth="1"/>
    <col min="14842" max="14842" width="8.75" style="938" bestFit="1" customWidth="1"/>
    <col min="14843" max="14843" width="6.875" style="938" bestFit="1" customWidth="1"/>
    <col min="14844" max="14844" width="8.75" style="938" bestFit="1" customWidth="1"/>
    <col min="14845" max="14845" width="6.875" style="938" bestFit="1" customWidth="1"/>
    <col min="14846" max="14846" width="8.75" style="938" bestFit="1" customWidth="1"/>
    <col min="14847" max="14847" width="6.875" style="938" bestFit="1" customWidth="1"/>
    <col min="14848" max="14851" width="0" style="938" hidden="1" customWidth="1"/>
    <col min="14852" max="15094" width="9" style="938"/>
    <col min="15095" max="15095" width="6.375" style="938" customWidth="1"/>
    <col min="15096" max="15096" width="45" style="938" bestFit="1" customWidth="1"/>
    <col min="15097" max="15097" width="10" style="938" customWidth="1"/>
    <col min="15098" max="15098" width="8.75" style="938" bestFit="1" customWidth="1"/>
    <col min="15099" max="15099" width="6.875" style="938" bestFit="1" customWidth="1"/>
    <col min="15100" max="15100" width="8.75" style="938" bestFit="1" customWidth="1"/>
    <col min="15101" max="15101" width="6.875" style="938" bestFit="1" customWidth="1"/>
    <col min="15102" max="15102" width="8.75" style="938" bestFit="1" customWidth="1"/>
    <col min="15103" max="15103" width="6.875" style="938" bestFit="1" customWidth="1"/>
    <col min="15104" max="15107" width="0" style="938" hidden="1" customWidth="1"/>
    <col min="15108" max="15350" width="9" style="938"/>
    <col min="15351" max="15351" width="6.375" style="938" customWidth="1"/>
    <col min="15352" max="15352" width="45" style="938" bestFit="1" customWidth="1"/>
    <col min="15353" max="15353" width="10" style="938" customWidth="1"/>
    <col min="15354" max="15354" width="8.75" style="938" bestFit="1" customWidth="1"/>
    <col min="15355" max="15355" width="6.875" style="938" bestFit="1" customWidth="1"/>
    <col min="15356" max="15356" width="8.75" style="938" bestFit="1" customWidth="1"/>
    <col min="15357" max="15357" width="6.875" style="938" bestFit="1" customWidth="1"/>
    <col min="15358" max="15358" width="8.75" style="938" bestFit="1" customWidth="1"/>
    <col min="15359" max="15359" width="6.875" style="938" bestFit="1" customWidth="1"/>
    <col min="15360" max="15363" width="0" style="938" hidden="1" customWidth="1"/>
    <col min="15364" max="15606" width="9" style="938"/>
    <col min="15607" max="15607" width="6.375" style="938" customWidth="1"/>
    <col min="15608" max="15608" width="45" style="938" bestFit="1" customWidth="1"/>
    <col min="15609" max="15609" width="10" style="938" customWidth="1"/>
    <col min="15610" max="15610" width="8.75" style="938" bestFit="1" customWidth="1"/>
    <col min="15611" max="15611" width="6.875" style="938" bestFit="1" customWidth="1"/>
    <col min="15612" max="15612" width="8.75" style="938" bestFit="1" customWidth="1"/>
    <col min="15613" max="15613" width="6.875" style="938" bestFit="1" customWidth="1"/>
    <col min="15614" max="15614" width="8.75" style="938" bestFit="1" customWidth="1"/>
    <col min="15615" max="15615" width="6.875" style="938" bestFit="1" customWidth="1"/>
    <col min="15616" max="15619" width="0" style="938" hidden="1" customWidth="1"/>
    <col min="15620" max="15862" width="9" style="938"/>
    <col min="15863" max="15863" width="6.375" style="938" customWidth="1"/>
    <col min="15864" max="15864" width="45" style="938" bestFit="1" customWidth="1"/>
    <col min="15865" max="15865" width="10" style="938" customWidth="1"/>
    <col min="15866" max="15866" width="8.75" style="938" bestFit="1" customWidth="1"/>
    <col min="15867" max="15867" width="6.875" style="938" bestFit="1" customWidth="1"/>
    <col min="15868" max="15868" width="8.75" style="938" bestFit="1" customWidth="1"/>
    <col min="15869" max="15869" width="6.875" style="938" bestFit="1" customWidth="1"/>
    <col min="15870" max="15870" width="8.75" style="938" bestFit="1" customWidth="1"/>
    <col min="15871" max="15871" width="6.875" style="938" bestFit="1" customWidth="1"/>
    <col min="15872" max="15875" width="0" style="938" hidden="1" customWidth="1"/>
    <col min="15876" max="16118" width="9" style="938"/>
    <col min="16119" max="16119" width="6.375" style="938" customWidth="1"/>
    <col min="16120" max="16120" width="45" style="938" bestFit="1" customWidth="1"/>
    <col min="16121" max="16121" width="10" style="938" customWidth="1"/>
    <col min="16122" max="16122" width="8.75" style="938" bestFit="1" customWidth="1"/>
    <col min="16123" max="16123" width="6.875" style="938" bestFit="1" customWidth="1"/>
    <col min="16124" max="16124" width="8.75" style="938" bestFit="1" customWidth="1"/>
    <col min="16125" max="16125" width="6.875" style="938" bestFit="1" customWidth="1"/>
    <col min="16126" max="16126" width="8.75" style="938" bestFit="1" customWidth="1"/>
    <col min="16127" max="16127" width="6.875" style="938" bestFit="1" customWidth="1"/>
    <col min="16128" max="16131" width="0" style="938" hidden="1" customWidth="1"/>
    <col min="16132" max="16384" width="9" style="938"/>
  </cols>
  <sheetData>
    <row r="1" spans="2:6" ht="18.75">
      <c r="B1" s="937"/>
      <c r="C1" s="937"/>
      <c r="D1" s="937"/>
      <c r="E1" s="937"/>
    </row>
    <row r="2" spans="2:6" ht="18.75">
      <c r="B2" s="937"/>
      <c r="C2" s="937"/>
      <c r="D2" s="937"/>
      <c r="E2" s="937"/>
    </row>
    <row r="3" spans="2:6" ht="21.75" customHeight="1">
      <c r="B3" s="939"/>
      <c r="C3" s="939"/>
      <c r="D3" s="939"/>
      <c r="E3" s="939"/>
    </row>
    <row r="4" spans="2:6" ht="36" customHeight="1">
      <c r="B4" s="962"/>
      <c r="C4" s="962"/>
      <c r="D4" s="962"/>
      <c r="E4" s="962"/>
    </row>
    <row r="5" spans="2:6" ht="15" customHeight="1">
      <c r="B5" s="941"/>
      <c r="C5" s="941"/>
      <c r="D5" s="941"/>
      <c r="E5" s="1113"/>
      <c r="F5" s="1113"/>
    </row>
    <row r="6" spans="2:6" s="945" customFormat="1" ht="21" customHeight="1">
      <c r="B6" s="942"/>
      <c r="C6" s="941" t="s">
        <v>165</v>
      </c>
      <c r="D6" s="941"/>
      <c r="E6" s="943" t="s">
        <v>925</v>
      </c>
      <c r="F6" s="944" t="s">
        <v>1091</v>
      </c>
    </row>
    <row r="7" spans="2:6" s="945" customFormat="1" ht="21" customHeight="1">
      <c r="B7" s="942"/>
      <c r="C7" s="83" t="s">
        <v>171</v>
      </c>
      <c r="D7" s="67" t="s">
        <v>172</v>
      </c>
      <c r="E7" s="957">
        <f>VLOOKUP(D7,'CH01'!$C$7:$D$60,2,0)</f>
        <v>27708.772563999999</v>
      </c>
      <c r="F7" s="958" t="e">
        <f>VLOOKUP(D7,#REF!,4,0)</f>
        <v>#REF!</v>
      </c>
    </row>
    <row r="8" spans="2:6" s="945" customFormat="1" ht="21" customHeight="1">
      <c r="B8" s="942"/>
      <c r="C8" s="50" t="s">
        <v>182</v>
      </c>
      <c r="D8" s="965" t="s">
        <v>25</v>
      </c>
      <c r="E8" s="957">
        <f>VLOOKUP(D8,'CH01'!$C$7:$D$60,2,0)</f>
        <v>26827.302073999996</v>
      </c>
      <c r="F8" s="958" t="e">
        <f>VLOOKUP(D8,#REF!,4,0)</f>
        <v>#REF!</v>
      </c>
    </row>
    <row r="9" spans="2:6" s="945" customFormat="1" ht="21" customHeight="1">
      <c r="B9" s="942"/>
      <c r="C9" s="85" t="s">
        <v>200</v>
      </c>
      <c r="D9" s="966" t="s">
        <v>201</v>
      </c>
      <c r="E9" s="957">
        <f>VLOOKUP(D9,'CH01'!$C$7:$D$60,2,0)</f>
        <v>6293.336945</v>
      </c>
      <c r="F9" s="958" t="e">
        <f>VLOOKUP(D9,#REF!,4,0)</f>
        <v>#REF!</v>
      </c>
    </row>
    <row r="10" spans="2:6" s="945" customFormat="1" ht="21" customHeight="1">
      <c r="B10" s="942"/>
      <c r="C10" s="970" t="s">
        <v>203</v>
      </c>
      <c r="D10" s="966" t="s">
        <v>113</v>
      </c>
      <c r="E10" s="957">
        <f>VLOOKUP(D10,'CH01'!$C$7:$D$60,2,0)</f>
        <v>22.034672</v>
      </c>
      <c r="F10" s="958" t="e">
        <f>VLOOKUP(D10,#REF!,4,0)</f>
        <v>#REF!</v>
      </c>
    </row>
    <row r="11" spans="2:6" s="945" customFormat="1" ht="21" customHeight="1">
      <c r="B11" s="942"/>
      <c r="C11" s="59" t="s">
        <v>207</v>
      </c>
      <c r="D11" s="967" t="s">
        <v>208</v>
      </c>
      <c r="E11" s="957">
        <f>VLOOKUP(D11,'CH01'!$C$7:$D$60,2,0)</f>
        <v>1092.4242449999999</v>
      </c>
      <c r="F11" s="958" t="e">
        <f>VLOOKUP(D11,#REF!,4,0)</f>
        <v>#REF!</v>
      </c>
    </row>
    <row r="12" spans="2:6" s="945" customFormat="1" ht="21" customHeight="1">
      <c r="B12" s="942"/>
      <c r="C12" s="967" t="s">
        <v>416</v>
      </c>
      <c r="D12" s="967" t="s">
        <v>129</v>
      </c>
      <c r="E12" s="957">
        <f>VLOOKUP(D12,'CH01'!$C$7:$D$60,2,0)</f>
        <v>87.788473999999994</v>
      </c>
      <c r="F12" s="958" t="e">
        <f>VLOOKUP(D12,#REF!,4,0)</f>
        <v>#REF!</v>
      </c>
    </row>
    <row r="13" spans="2:6" s="949" customFormat="1" ht="21" customHeight="1">
      <c r="B13" s="942"/>
      <c r="C13" s="961" t="s">
        <v>218</v>
      </c>
      <c r="D13" s="968" t="s">
        <v>128</v>
      </c>
      <c r="E13" s="957">
        <f>VLOOKUP(D13,'CH01'!$C$7:$D$60,2,0)</f>
        <v>869.38503700000001</v>
      </c>
      <c r="F13" s="958" t="e">
        <f>VLOOKUP(D13,#REF!,4,0)</f>
        <v>#REF!</v>
      </c>
    </row>
    <row r="14" spans="2:6" s="945" customFormat="1" ht="21" customHeight="1">
      <c r="B14" s="942"/>
      <c r="C14" s="946" t="s">
        <v>282</v>
      </c>
      <c r="D14" s="946" t="s">
        <v>223</v>
      </c>
      <c r="E14" s="957">
        <f>VLOOKUP(D14,'CH01'!$C$7:$D$60,2,0)</f>
        <v>1958.8420090000002</v>
      </c>
      <c r="F14" s="958" t="e">
        <f>VLOOKUP(D14,#REF!,4,0)</f>
        <v>#REF!</v>
      </c>
    </row>
    <row r="15" spans="2:6" s="945" customFormat="1" ht="21" hidden="1" customHeight="1">
      <c r="B15" s="942"/>
      <c r="C15" s="946" t="s">
        <v>196</v>
      </c>
      <c r="D15" s="946"/>
      <c r="E15" s="957" t="e">
        <f>VLOOKUP(D15,'CH01'!$C$7:$D$60,2,0)</f>
        <v>#N/A</v>
      </c>
      <c r="F15" s="950">
        <v>0</v>
      </c>
    </row>
    <row r="16" spans="2:6" s="945" customFormat="1" ht="21" customHeight="1">
      <c r="B16" s="942"/>
      <c r="C16" s="961" t="s">
        <v>640</v>
      </c>
      <c r="D16" s="968"/>
      <c r="E16" s="957">
        <f>'CH01'!D44+'CH01'!D43</f>
        <v>1748.172804</v>
      </c>
      <c r="F16" s="948" t="e">
        <f>#REF!+#REF!</f>
        <v>#REF!</v>
      </c>
    </row>
    <row r="17" spans="2:6" s="945" customFormat="1" ht="21" customHeight="1">
      <c r="B17" s="942"/>
      <c r="C17" s="951"/>
      <c r="D17" s="951"/>
      <c r="E17" s="952"/>
      <c r="F17" s="953"/>
    </row>
    <row r="18" spans="2:6" s="945" customFormat="1" ht="21" customHeight="1">
      <c r="B18" s="942"/>
      <c r="C18" s="941"/>
      <c r="D18" s="941"/>
      <c r="E18" s="1113" t="s">
        <v>1089</v>
      </c>
      <c r="F18" s="1113"/>
    </row>
    <row r="19" spans="2:6" s="955" customFormat="1" ht="21" customHeight="1">
      <c r="B19" s="954"/>
      <c r="C19" s="941" t="s">
        <v>165</v>
      </c>
      <c r="D19" s="941"/>
      <c r="E19" s="943" t="s">
        <v>925</v>
      </c>
      <c r="F19" s="943" t="s">
        <v>1090</v>
      </c>
    </row>
    <row r="20" spans="2:6" s="955" customFormat="1" ht="21" customHeight="1">
      <c r="B20" s="954"/>
      <c r="C20" s="83" t="s">
        <v>171</v>
      </c>
      <c r="D20" s="964"/>
      <c r="E20" s="957">
        <f>'CH01'!D8</f>
        <v>27708.772563999999</v>
      </c>
      <c r="F20" s="958" t="e">
        <f>#REF!</f>
        <v>#REF!</v>
      </c>
    </row>
    <row r="21" spans="2:6" s="945" customFormat="1" ht="21" customHeight="1">
      <c r="B21" s="942"/>
      <c r="C21" s="50" t="s">
        <v>179</v>
      </c>
      <c r="D21" s="969"/>
      <c r="E21" s="825">
        <f>'CH01'!D11</f>
        <v>460.59168999999997</v>
      </c>
      <c r="F21" s="956" t="e">
        <f>#REF!</f>
        <v>#REF!</v>
      </c>
    </row>
    <row r="22" spans="2:6" s="945" customFormat="1" ht="21" customHeight="1">
      <c r="B22" s="942"/>
      <c r="C22" s="50" t="s">
        <v>182</v>
      </c>
      <c r="D22" s="969"/>
      <c r="E22" s="825">
        <f>'CH01'!D12</f>
        <v>26827.302073999996</v>
      </c>
      <c r="F22" s="956" t="e">
        <f>#REF!</f>
        <v>#REF!</v>
      </c>
    </row>
    <row r="23" spans="2:6" s="945" customFormat="1" ht="21" customHeight="1">
      <c r="B23" s="942"/>
      <c r="C23" s="50" t="s">
        <v>187</v>
      </c>
      <c r="D23" s="969"/>
      <c r="E23" s="947">
        <f>'CH01'!D14</f>
        <v>192.43</v>
      </c>
      <c r="F23" s="948" t="e">
        <f>#REF!</f>
        <v>#REF!</v>
      </c>
    </row>
    <row r="24" spans="2:6" s="945" customFormat="1" ht="21" customHeight="1">
      <c r="B24" s="942"/>
      <c r="C24" s="50" t="s">
        <v>199</v>
      </c>
      <c r="D24" s="969"/>
      <c r="E24" s="947">
        <f>'CH01'!D18</f>
        <v>215.96380000000002</v>
      </c>
      <c r="F24" s="948" t="e">
        <f>#REF!</f>
        <v>#REF!</v>
      </c>
    </row>
    <row r="25" spans="2:6" s="945" customFormat="1" ht="21" customHeight="1">
      <c r="B25" s="942"/>
      <c r="C25" s="942" t="s">
        <v>387</v>
      </c>
      <c r="D25" s="942"/>
      <c r="E25" s="942"/>
      <c r="F25" s="963" t="e">
        <f>F20-SUM(F21:F24)</f>
        <v>#REF!</v>
      </c>
    </row>
    <row r="26" spans="2:6" s="945" customFormat="1" ht="21" customHeight="1">
      <c r="B26" s="942"/>
      <c r="C26" s="942"/>
      <c r="D26" s="942"/>
      <c r="E26" s="942"/>
    </row>
    <row r="27" spans="2:6" s="945" customFormat="1" ht="21" customHeight="1">
      <c r="B27" s="942"/>
      <c r="C27" s="942"/>
      <c r="D27" s="942"/>
      <c r="E27" s="942"/>
    </row>
    <row r="28" spans="2:6" s="945" customFormat="1" ht="21" customHeight="1">
      <c r="B28" s="942"/>
      <c r="C28" s="942"/>
      <c r="D28" s="942"/>
      <c r="E28" s="942"/>
    </row>
    <row r="29" spans="2:6" s="945" customFormat="1" ht="21" customHeight="1">
      <c r="B29" s="942"/>
      <c r="C29" s="942"/>
      <c r="D29" s="942"/>
      <c r="E29" s="942"/>
    </row>
    <row r="30" spans="2:6" s="945" customFormat="1" ht="21" customHeight="1">
      <c r="B30" s="942"/>
      <c r="C30" s="942"/>
      <c r="D30" s="942"/>
      <c r="E30" s="942"/>
    </row>
    <row r="31" spans="2:6" s="945" customFormat="1" ht="21" customHeight="1">
      <c r="B31" s="942"/>
      <c r="C31" s="942"/>
      <c r="D31" s="942"/>
      <c r="E31" s="942"/>
    </row>
    <row r="32" spans="2:6" s="945" customFormat="1" ht="21" customHeight="1">
      <c r="B32" s="942"/>
      <c r="C32" s="942"/>
      <c r="D32" s="942"/>
      <c r="E32" s="942"/>
      <c r="F32" s="945">
        <v>1.5899999999999999</v>
      </c>
    </row>
    <row r="33" spans="2:5" s="945" customFormat="1" ht="21" customHeight="1">
      <c r="B33" s="942"/>
      <c r="C33" s="942"/>
      <c r="D33" s="942"/>
      <c r="E33" s="942"/>
    </row>
    <row r="34" spans="2:5" s="945" customFormat="1" ht="21" customHeight="1">
      <c r="B34" s="942"/>
      <c r="C34" s="942"/>
      <c r="D34" s="942"/>
      <c r="E34" s="942"/>
    </row>
    <row r="35" spans="2:5" s="945" customFormat="1" ht="21" customHeight="1">
      <c r="B35" s="942"/>
      <c r="C35" s="942"/>
      <c r="D35" s="942"/>
      <c r="E35" s="942"/>
    </row>
    <row r="36" spans="2:5" s="949" customFormat="1" ht="21" customHeight="1">
      <c r="B36" s="942"/>
      <c r="C36" s="942"/>
      <c r="D36" s="942"/>
      <c r="E36" s="942"/>
    </row>
    <row r="37" spans="2:5" s="949" customFormat="1" ht="21" customHeight="1">
      <c r="B37" s="942"/>
      <c r="C37" s="942"/>
      <c r="D37" s="942"/>
      <c r="E37" s="942"/>
    </row>
    <row r="38" spans="2:5" s="949" customFormat="1" ht="21" customHeight="1">
      <c r="B38" s="942"/>
      <c r="C38" s="942"/>
      <c r="D38" s="942"/>
      <c r="E38" s="942"/>
    </row>
    <row r="39" spans="2:5" s="949" customFormat="1" ht="21" customHeight="1">
      <c r="B39" s="942"/>
      <c r="C39" s="942"/>
      <c r="D39" s="942"/>
      <c r="E39" s="942"/>
    </row>
    <row r="40" spans="2:5" s="945" customFormat="1" ht="21" customHeight="1">
      <c r="B40" s="942"/>
      <c r="C40" s="942"/>
      <c r="D40" s="942"/>
      <c r="E40" s="942"/>
    </row>
    <row r="41" spans="2:5" s="949" customFormat="1" ht="21" customHeight="1">
      <c r="B41" s="942"/>
      <c r="C41" s="942"/>
      <c r="D41" s="942"/>
      <c r="E41" s="942"/>
    </row>
    <row r="42" spans="2:5" s="949" customFormat="1" ht="21" customHeight="1">
      <c r="B42" s="942"/>
      <c r="C42" s="942"/>
      <c r="D42" s="942"/>
      <c r="E42" s="942"/>
    </row>
    <row r="43" spans="2:5" s="945" customFormat="1" ht="21" customHeight="1">
      <c r="B43" s="942"/>
      <c r="C43" s="942"/>
      <c r="D43" s="942"/>
      <c r="E43" s="942"/>
    </row>
    <row r="44" spans="2:5" s="955" customFormat="1" ht="21" customHeight="1">
      <c r="B44" s="942"/>
      <c r="C44" s="942"/>
      <c r="D44" s="942"/>
      <c r="E44" s="942"/>
    </row>
    <row r="45" spans="2:5" s="949" customFormat="1" ht="21" customHeight="1">
      <c r="B45" s="942"/>
      <c r="C45" s="942"/>
      <c r="D45" s="942"/>
      <c r="E45" s="942"/>
    </row>
    <row r="46" spans="2:5" s="949" customFormat="1" ht="21" customHeight="1">
      <c r="B46" s="942"/>
      <c r="C46" s="942"/>
      <c r="D46" s="942"/>
      <c r="E46" s="942"/>
    </row>
    <row r="47" spans="2:5" s="955" customFormat="1" ht="21" customHeight="1">
      <c r="B47" s="942"/>
      <c r="C47" s="942"/>
      <c r="D47" s="942"/>
      <c r="E47" s="942"/>
    </row>
    <row r="48" spans="2:5" s="955" customFormat="1" ht="21" customHeight="1">
      <c r="B48" s="942"/>
      <c r="C48" s="942"/>
      <c r="D48" s="942"/>
      <c r="E48" s="942"/>
    </row>
    <row r="49" spans="2:6" s="955" customFormat="1" ht="21" customHeight="1">
      <c r="B49" s="942"/>
      <c r="C49" s="942"/>
      <c r="D49" s="942"/>
      <c r="E49" s="942"/>
    </row>
    <row r="50" spans="2:6" s="955" customFormat="1" ht="21" customHeight="1">
      <c r="B50" s="942"/>
      <c r="C50" s="941"/>
      <c r="D50" s="941"/>
      <c r="E50" s="1113" t="s">
        <v>1089</v>
      </c>
      <c r="F50" s="1113"/>
    </row>
    <row r="51" spans="2:6" s="955" customFormat="1" ht="21" customHeight="1">
      <c r="B51" s="942"/>
      <c r="C51" s="941" t="s">
        <v>165</v>
      </c>
      <c r="D51" s="941"/>
      <c r="E51" s="943" t="s">
        <v>726</v>
      </c>
      <c r="F51" s="944" t="s">
        <v>491</v>
      </c>
    </row>
    <row r="52" spans="2:6">
      <c r="C52" s="85" t="s">
        <v>200</v>
      </c>
      <c r="D52" s="966"/>
      <c r="E52" s="959">
        <v>8927</v>
      </c>
      <c r="F52" s="960">
        <v>6283.7346749999988</v>
      </c>
    </row>
    <row r="53" spans="2:6">
      <c r="C53" s="59" t="s">
        <v>207</v>
      </c>
      <c r="D53" s="967"/>
      <c r="E53" s="947" t="e">
        <f>#REF!</f>
        <v>#REF!</v>
      </c>
      <c r="F53" s="948" t="e">
        <f>#REF!</f>
        <v>#REF!</v>
      </c>
    </row>
    <row r="54" spans="2:6">
      <c r="C54" s="961" t="s">
        <v>218</v>
      </c>
      <c r="D54" s="968"/>
      <c r="E54" s="947">
        <v>887</v>
      </c>
      <c r="F54" s="948">
        <v>869.38503700000001</v>
      </c>
    </row>
    <row r="55" spans="2:6">
      <c r="C55" s="946" t="s">
        <v>282</v>
      </c>
      <c r="D55" s="946"/>
      <c r="E55" s="947">
        <v>3134</v>
      </c>
      <c r="F55" s="948">
        <v>1958.8420090000002</v>
      </c>
    </row>
    <row r="56" spans="2:6">
      <c r="C56" s="946" t="s">
        <v>196</v>
      </c>
      <c r="D56" s="946"/>
      <c r="E56" s="947">
        <v>0</v>
      </c>
      <c r="F56" s="950">
        <v>0</v>
      </c>
    </row>
    <row r="57" spans="2:6">
      <c r="C57" s="961" t="s">
        <v>559</v>
      </c>
      <c r="D57" s="968"/>
      <c r="E57" s="947">
        <v>901</v>
      </c>
      <c r="F57" s="948">
        <v>833.17809499999998</v>
      </c>
    </row>
    <row r="80" spans="3:6">
      <c r="C80" s="83" t="s">
        <v>171</v>
      </c>
      <c r="D80" s="964"/>
      <c r="E80" s="958">
        <v>17781.936787999999</v>
      </c>
      <c r="F80" s="958"/>
    </row>
    <row r="81" spans="3:6">
      <c r="C81" s="50" t="s">
        <v>179</v>
      </c>
      <c r="D81" s="969"/>
      <c r="E81" s="956">
        <v>200.00169</v>
      </c>
      <c r="F81" s="956"/>
    </row>
    <row r="82" spans="3:6">
      <c r="C82" s="50" t="s">
        <v>182</v>
      </c>
      <c r="D82" s="969"/>
      <c r="E82" s="956">
        <v>16932.182708</v>
      </c>
      <c r="F82" s="956"/>
    </row>
    <row r="83" spans="3:6">
      <c r="C83" s="50" t="s">
        <v>187</v>
      </c>
      <c r="D83" s="969"/>
      <c r="E83" s="948">
        <v>192.43</v>
      </c>
      <c r="F83" s="948"/>
    </row>
    <row r="84" spans="3:6">
      <c r="C84" s="50" t="s">
        <v>199</v>
      </c>
      <c r="D84" s="969"/>
      <c r="E84" s="948">
        <v>444.83739000000003</v>
      </c>
      <c r="F84" s="948"/>
    </row>
    <row r="85" spans="3:6">
      <c r="C85" s="942" t="s">
        <v>387</v>
      </c>
      <c r="D85" s="942"/>
      <c r="E85" s="963">
        <v>12.484999999996944</v>
      </c>
      <c r="F85" s="963"/>
    </row>
    <row r="88" spans="3:6">
      <c r="E88" s="938">
        <f>E82*100/E80</f>
        <v>95.221251261148069</v>
      </c>
    </row>
  </sheetData>
  <mergeCells count="3">
    <mergeCell ref="E5:F5"/>
    <mergeCell ref="E18:F18"/>
    <mergeCell ref="E50:F50"/>
  </mergeCells>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Zeros="0" zoomScale="115" zoomScaleNormal="115" workbookViewId="0">
      <pane xSplit="3" ySplit="6" topLeftCell="D32" activePane="bottomRight" state="frozen"/>
      <selection activeCell="E9" sqref="E9"/>
      <selection pane="topRight" activeCell="E9" sqref="E9"/>
      <selection pane="bottomLeft" activeCell="E9" sqref="E9"/>
      <selection pane="bottomRight" activeCell="E9" sqref="E9"/>
    </sheetView>
  </sheetViews>
  <sheetFormatPr defaultRowHeight="12.75"/>
  <cols>
    <col min="1" max="1" width="3.625" style="74" bestFit="1" customWidth="1"/>
    <col min="2" max="2" width="27.25" style="37" customWidth="1"/>
    <col min="3" max="3" width="4.75" style="37" bestFit="1" customWidth="1"/>
    <col min="4" max="4" width="9.875" style="821" customWidth="1"/>
    <col min="5" max="5" width="8.375" style="37" customWidth="1"/>
    <col min="6" max="6" width="8.375" style="58" customWidth="1"/>
    <col min="7" max="7" width="9.5" style="37" bestFit="1" customWidth="1"/>
    <col min="8" max="223" width="9" style="37"/>
    <col min="224" max="224" width="3.625" style="37" bestFit="1" customWidth="1"/>
    <col min="225" max="225" width="36" style="37" bestFit="1" customWidth="1"/>
    <col min="226" max="226" width="4.75" style="37" bestFit="1" customWidth="1"/>
    <col min="227" max="227" width="10.25" style="37" bestFit="1" customWidth="1"/>
    <col min="228" max="228" width="7.5" style="37" customWidth="1"/>
    <col min="229" max="230" width="6.875" style="37" customWidth="1"/>
    <col min="231" max="231" width="6.875" style="37" bestFit="1" customWidth="1"/>
    <col min="232" max="232" width="7.25" style="37" bestFit="1" customWidth="1"/>
    <col min="233" max="233" width="6.875" style="37" customWidth="1"/>
    <col min="234" max="234" width="6.875" style="37" bestFit="1" customWidth="1"/>
    <col min="235" max="235" width="7.75" style="37" bestFit="1" customWidth="1"/>
    <col min="236" max="236" width="7.375" style="37" bestFit="1" customWidth="1"/>
    <col min="237" max="479" width="9" style="37"/>
    <col min="480" max="480" width="3.625" style="37" bestFit="1" customWidth="1"/>
    <col min="481" max="481" width="36" style="37" bestFit="1" customWidth="1"/>
    <col min="482" max="482" width="4.75" style="37" bestFit="1" customWidth="1"/>
    <col min="483" max="483" width="10.25" style="37" bestFit="1" customWidth="1"/>
    <col min="484" max="484" width="7.5" style="37" customWidth="1"/>
    <col min="485" max="486" width="6.875" style="37" customWidth="1"/>
    <col min="487" max="487" width="6.875" style="37" bestFit="1" customWidth="1"/>
    <col min="488" max="488" width="7.25" style="37" bestFit="1" customWidth="1"/>
    <col min="489" max="489" width="6.875" style="37" customWidth="1"/>
    <col min="490" max="490" width="6.875" style="37" bestFit="1" customWidth="1"/>
    <col min="491" max="491" width="7.75" style="37" bestFit="1" customWidth="1"/>
    <col min="492" max="492" width="7.375" style="37" bestFit="1" customWidth="1"/>
    <col min="493" max="735" width="9" style="37"/>
    <col min="736" max="736" width="3.625" style="37" bestFit="1" customWidth="1"/>
    <col min="737" max="737" width="36" style="37" bestFit="1" customWidth="1"/>
    <col min="738" max="738" width="4.75" style="37" bestFit="1" customWidth="1"/>
    <col min="739" max="739" width="10.25" style="37" bestFit="1" customWidth="1"/>
    <col min="740" max="740" width="7.5" style="37" customWidth="1"/>
    <col min="741" max="742" width="6.875" style="37" customWidth="1"/>
    <col min="743" max="743" width="6.875" style="37" bestFit="1" customWidth="1"/>
    <col min="744" max="744" width="7.25" style="37" bestFit="1" customWidth="1"/>
    <col min="745" max="745" width="6.875" style="37" customWidth="1"/>
    <col min="746" max="746" width="6.875" style="37" bestFit="1" customWidth="1"/>
    <col min="747" max="747" width="7.75" style="37" bestFit="1" customWidth="1"/>
    <col min="748" max="748" width="7.375" style="37" bestFit="1" customWidth="1"/>
    <col min="749" max="991" width="9" style="37"/>
    <col min="992" max="992" width="3.625" style="37" bestFit="1" customWidth="1"/>
    <col min="993" max="993" width="36" style="37" bestFit="1" customWidth="1"/>
    <col min="994" max="994" width="4.75" style="37" bestFit="1" customWidth="1"/>
    <col min="995" max="995" width="10.25" style="37" bestFit="1" customWidth="1"/>
    <col min="996" max="996" width="7.5" style="37" customWidth="1"/>
    <col min="997" max="998" width="6.875" style="37" customWidth="1"/>
    <col min="999" max="999" width="6.875" style="37" bestFit="1" customWidth="1"/>
    <col min="1000" max="1000" width="7.25" style="37" bestFit="1" customWidth="1"/>
    <col min="1001" max="1001" width="6.875" style="37" customWidth="1"/>
    <col min="1002" max="1002" width="6.875" style="37" bestFit="1" customWidth="1"/>
    <col min="1003" max="1003" width="7.75" style="37" bestFit="1" customWidth="1"/>
    <col min="1004" max="1004" width="7.375" style="37" bestFit="1" customWidth="1"/>
    <col min="1005" max="1247" width="9" style="37"/>
    <col min="1248" max="1248" width="3.625" style="37" bestFit="1" customWidth="1"/>
    <col min="1249" max="1249" width="36" style="37" bestFit="1" customWidth="1"/>
    <col min="1250" max="1250" width="4.75" style="37" bestFit="1" customWidth="1"/>
    <col min="1251" max="1251" width="10.25" style="37" bestFit="1" customWidth="1"/>
    <col min="1252" max="1252" width="7.5" style="37" customWidth="1"/>
    <col min="1253" max="1254" width="6.875" style="37" customWidth="1"/>
    <col min="1255" max="1255" width="6.875" style="37" bestFit="1" customWidth="1"/>
    <col min="1256" max="1256" width="7.25" style="37" bestFit="1" customWidth="1"/>
    <col min="1257" max="1257" width="6.875" style="37" customWidth="1"/>
    <col min="1258" max="1258" width="6.875" style="37" bestFit="1" customWidth="1"/>
    <col min="1259" max="1259" width="7.75" style="37" bestFit="1" customWidth="1"/>
    <col min="1260" max="1260" width="7.375" style="37" bestFit="1" customWidth="1"/>
    <col min="1261" max="1503" width="9" style="37"/>
    <col min="1504" max="1504" width="3.625" style="37" bestFit="1" customWidth="1"/>
    <col min="1505" max="1505" width="36" style="37" bestFit="1" customWidth="1"/>
    <col min="1506" max="1506" width="4.75" style="37" bestFit="1" customWidth="1"/>
    <col min="1507" max="1507" width="10.25" style="37" bestFit="1" customWidth="1"/>
    <col min="1508" max="1508" width="7.5" style="37" customWidth="1"/>
    <col min="1509" max="1510" width="6.875" style="37" customWidth="1"/>
    <col min="1511" max="1511" width="6.875" style="37" bestFit="1" customWidth="1"/>
    <col min="1512" max="1512" width="7.25" style="37" bestFit="1" customWidth="1"/>
    <col min="1513" max="1513" width="6.875" style="37" customWidth="1"/>
    <col min="1514" max="1514" width="6.875" style="37" bestFit="1" customWidth="1"/>
    <col min="1515" max="1515" width="7.75" style="37" bestFit="1" customWidth="1"/>
    <col min="1516" max="1516" width="7.375" style="37" bestFit="1" customWidth="1"/>
    <col min="1517" max="1759" width="9" style="37"/>
    <col min="1760" max="1760" width="3.625" style="37" bestFit="1" customWidth="1"/>
    <col min="1761" max="1761" width="36" style="37" bestFit="1" customWidth="1"/>
    <col min="1762" max="1762" width="4.75" style="37" bestFit="1" customWidth="1"/>
    <col min="1763" max="1763" width="10.25" style="37" bestFit="1" customWidth="1"/>
    <col min="1764" max="1764" width="7.5" style="37" customWidth="1"/>
    <col min="1765" max="1766" width="6.875" style="37" customWidth="1"/>
    <col min="1767" max="1767" width="6.875" style="37" bestFit="1" customWidth="1"/>
    <col min="1768" max="1768" width="7.25" style="37" bestFit="1" customWidth="1"/>
    <col min="1769" max="1769" width="6.875" style="37" customWidth="1"/>
    <col min="1770" max="1770" width="6.875" style="37" bestFit="1" customWidth="1"/>
    <col min="1771" max="1771" width="7.75" style="37" bestFit="1" customWidth="1"/>
    <col min="1772" max="1772" width="7.375" style="37" bestFit="1" customWidth="1"/>
    <col min="1773" max="2015" width="9" style="37"/>
    <col min="2016" max="2016" width="3.625" style="37" bestFit="1" customWidth="1"/>
    <col min="2017" max="2017" width="36" style="37" bestFit="1" customWidth="1"/>
    <col min="2018" max="2018" width="4.75" style="37" bestFit="1" customWidth="1"/>
    <col min="2019" max="2019" width="10.25" style="37" bestFit="1" customWidth="1"/>
    <col min="2020" max="2020" width="7.5" style="37" customWidth="1"/>
    <col min="2021" max="2022" width="6.875" style="37" customWidth="1"/>
    <col min="2023" max="2023" width="6.875" style="37" bestFit="1" customWidth="1"/>
    <col min="2024" max="2024" width="7.25" style="37" bestFit="1" customWidth="1"/>
    <col min="2025" max="2025" width="6.875" style="37" customWidth="1"/>
    <col min="2026" max="2026" width="6.875" style="37" bestFit="1" customWidth="1"/>
    <col min="2027" max="2027" width="7.75" style="37" bestFit="1" customWidth="1"/>
    <col min="2028" max="2028" width="7.375" style="37" bestFit="1" customWidth="1"/>
    <col min="2029" max="2271" width="9" style="37"/>
    <col min="2272" max="2272" width="3.625" style="37" bestFit="1" customWidth="1"/>
    <col min="2273" max="2273" width="36" style="37" bestFit="1" customWidth="1"/>
    <col min="2274" max="2274" width="4.75" style="37" bestFit="1" customWidth="1"/>
    <col min="2275" max="2275" width="10.25" style="37" bestFit="1" customWidth="1"/>
    <col min="2276" max="2276" width="7.5" style="37" customWidth="1"/>
    <col min="2277" max="2278" width="6.875" style="37" customWidth="1"/>
    <col min="2279" max="2279" width="6.875" style="37" bestFit="1" customWidth="1"/>
    <col min="2280" max="2280" width="7.25" style="37" bestFit="1" customWidth="1"/>
    <col min="2281" max="2281" width="6.875" style="37" customWidth="1"/>
    <col min="2282" max="2282" width="6.875" style="37" bestFit="1" customWidth="1"/>
    <col min="2283" max="2283" width="7.75" style="37" bestFit="1" customWidth="1"/>
    <col min="2284" max="2284" width="7.375" style="37" bestFit="1" customWidth="1"/>
    <col min="2285" max="2527" width="9" style="37"/>
    <col min="2528" max="2528" width="3.625" style="37" bestFit="1" customWidth="1"/>
    <col min="2529" max="2529" width="36" style="37" bestFit="1" customWidth="1"/>
    <col min="2530" max="2530" width="4.75" style="37" bestFit="1" customWidth="1"/>
    <col min="2531" max="2531" width="10.25" style="37" bestFit="1" customWidth="1"/>
    <col min="2532" max="2532" width="7.5" style="37" customWidth="1"/>
    <col min="2533" max="2534" width="6.875" style="37" customWidth="1"/>
    <col min="2535" max="2535" width="6.875" style="37" bestFit="1" customWidth="1"/>
    <col min="2536" max="2536" width="7.25" style="37" bestFit="1" customWidth="1"/>
    <col min="2537" max="2537" width="6.875" style="37" customWidth="1"/>
    <col min="2538" max="2538" width="6.875" style="37" bestFit="1" customWidth="1"/>
    <col min="2539" max="2539" width="7.75" style="37" bestFit="1" customWidth="1"/>
    <col min="2540" max="2540" width="7.375" style="37" bestFit="1" customWidth="1"/>
    <col min="2541" max="2783" width="9" style="37"/>
    <col min="2784" max="2784" width="3.625" style="37" bestFit="1" customWidth="1"/>
    <col min="2785" max="2785" width="36" style="37" bestFit="1" customWidth="1"/>
    <col min="2786" max="2786" width="4.75" style="37" bestFit="1" customWidth="1"/>
    <col min="2787" max="2787" width="10.25" style="37" bestFit="1" customWidth="1"/>
    <col min="2788" max="2788" width="7.5" style="37" customWidth="1"/>
    <col min="2789" max="2790" width="6.875" style="37" customWidth="1"/>
    <col min="2791" max="2791" width="6.875" style="37" bestFit="1" customWidth="1"/>
    <col min="2792" max="2792" width="7.25" style="37" bestFit="1" customWidth="1"/>
    <col min="2793" max="2793" width="6.875" style="37" customWidth="1"/>
    <col min="2794" max="2794" width="6.875" style="37" bestFit="1" customWidth="1"/>
    <col min="2795" max="2795" width="7.75" style="37" bestFit="1" customWidth="1"/>
    <col min="2796" max="2796" width="7.375" style="37" bestFit="1" customWidth="1"/>
    <col min="2797" max="3039" width="9" style="37"/>
    <col min="3040" max="3040" width="3.625" style="37" bestFit="1" customWidth="1"/>
    <col min="3041" max="3041" width="36" style="37" bestFit="1" customWidth="1"/>
    <col min="3042" max="3042" width="4.75" style="37" bestFit="1" customWidth="1"/>
    <col min="3043" max="3043" width="10.25" style="37" bestFit="1" customWidth="1"/>
    <col min="3044" max="3044" width="7.5" style="37" customWidth="1"/>
    <col min="3045" max="3046" width="6.875" style="37" customWidth="1"/>
    <col min="3047" max="3047" width="6.875" style="37" bestFit="1" customWidth="1"/>
    <col min="3048" max="3048" width="7.25" style="37" bestFit="1" customWidth="1"/>
    <col min="3049" max="3049" width="6.875" style="37" customWidth="1"/>
    <col min="3050" max="3050" width="6.875" style="37" bestFit="1" customWidth="1"/>
    <col min="3051" max="3051" width="7.75" style="37" bestFit="1" customWidth="1"/>
    <col min="3052" max="3052" width="7.375" style="37" bestFit="1" customWidth="1"/>
    <col min="3053" max="3295" width="9" style="37"/>
    <col min="3296" max="3296" width="3.625" style="37" bestFit="1" customWidth="1"/>
    <col min="3297" max="3297" width="36" style="37" bestFit="1" customWidth="1"/>
    <col min="3298" max="3298" width="4.75" style="37" bestFit="1" customWidth="1"/>
    <col min="3299" max="3299" width="10.25" style="37" bestFit="1" customWidth="1"/>
    <col min="3300" max="3300" width="7.5" style="37" customWidth="1"/>
    <col min="3301" max="3302" width="6.875" style="37" customWidth="1"/>
    <col min="3303" max="3303" width="6.875" style="37" bestFit="1" customWidth="1"/>
    <col min="3304" max="3304" width="7.25" style="37" bestFit="1" customWidth="1"/>
    <col min="3305" max="3305" width="6.875" style="37" customWidth="1"/>
    <col min="3306" max="3306" width="6.875" style="37" bestFit="1" customWidth="1"/>
    <col min="3307" max="3307" width="7.75" style="37" bestFit="1" customWidth="1"/>
    <col min="3308" max="3308" width="7.375" style="37" bestFit="1" customWidth="1"/>
    <col min="3309" max="3551" width="9" style="37"/>
    <col min="3552" max="3552" width="3.625" style="37" bestFit="1" customWidth="1"/>
    <col min="3553" max="3553" width="36" style="37" bestFit="1" customWidth="1"/>
    <col min="3554" max="3554" width="4.75" style="37" bestFit="1" customWidth="1"/>
    <col min="3555" max="3555" width="10.25" style="37" bestFit="1" customWidth="1"/>
    <col min="3556" max="3556" width="7.5" style="37" customWidth="1"/>
    <col min="3557" max="3558" width="6.875" style="37" customWidth="1"/>
    <col min="3559" max="3559" width="6.875" style="37" bestFit="1" customWidth="1"/>
    <col min="3560" max="3560" width="7.25" style="37" bestFit="1" customWidth="1"/>
    <col min="3561" max="3561" width="6.875" style="37" customWidth="1"/>
    <col min="3562" max="3562" width="6.875" style="37" bestFit="1" customWidth="1"/>
    <col min="3563" max="3563" width="7.75" style="37" bestFit="1" customWidth="1"/>
    <col min="3564" max="3564" width="7.375" style="37" bestFit="1" customWidth="1"/>
    <col min="3565" max="3807" width="9" style="37"/>
    <col min="3808" max="3808" width="3.625" style="37" bestFit="1" customWidth="1"/>
    <col min="3809" max="3809" width="36" style="37" bestFit="1" customWidth="1"/>
    <col min="3810" max="3810" width="4.75" style="37" bestFit="1" customWidth="1"/>
    <col min="3811" max="3811" width="10.25" style="37" bestFit="1" customWidth="1"/>
    <col min="3812" max="3812" width="7.5" style="37" customWidth="1"/>
    <col min="3813" max="3814" width="6.875" style="37" customWidth="1"/>
    <col min="3815" max="3815" width="6.875" style="37" bestFit="1" customWidth="1"/>
    <col min="3816" max="3816" width="7.25" style="37" bestFit="1" customWidth="1"/>
    <col min="3817" max="3817" width="6.875" style="37" customWidth="1"/>
    <col min="3818" max="3818" width="6.875" style="37" bestFit="1" customWidth="1"/>
    <col min="3819" max="3819" width="7.75" style="37" bestFit="1" customWidth="1"/>
    <col min="3820" max="3820" width="7.375" style="37" bestFit="1" customWidth="1"/>
    <col min="3821" max="4063" width="9" style="37"/>
    <col min="4064" max="4064" width="3.625" style="37" bestFit="1" customWidth="1"/>
    <col min="4065" max="4065" width="36" style="37" bestFit="1" customWidth="1"/>
    <col min="4066" max="4066" width="4.75" style="37" bestFit="1" customWidth="1"/>
    <col min="4067" max="4067" width="10.25" style="37" bestFit="1" customWidth="1"/>
    <col min="4068" max="4068" width="7.5" style="37" customWidth="1"/>
    <col min="4069" max="4070" width="6.875" style="37" customWidth="1"/>
    <col min="4071" max="4071" width="6.875" style="37" bestFit="1" customWidth="1"/>
    <col min="4072" max="4072" width="7.25" style="37" bestFit="1" customWidth="1"/>
    <col min="4073" max="4073" width="6.875" style="37" customWidth="1"/>
    <col min="4074" max="4074" width="6.875" style="37" bestFit="1" customWidth="1"/>
    <col min="4075" max="4075" width="7.75" style="37" bestFit="1" customWidth="1"/>
    <col min="4076" max="4076" width="7.375" style="37" bestFit="1" customWidth="1"/>
    <col min="4077" max="4319" width="9" style="37"/>
    <col min="4320" max="4320" width="3.625" style="37" bestFit="1" customWidth="1"/>
    <col min="4321" max="4321" width="36" style="37" bestFit="1" customWidth="1"/>
    <col min="4322" max="4322" width="4.75" style="37" bestFit="1" customWidth="1"/>
    <col min="4323" max="4323" width="10.25" style="37" bestFit="1" customWidth="1"/>
    <col min="4324" max="4324" width="7.5" style="37" customWidth="1"/>
    <col min="4325" max="4326" width="6.875" style="37" customWidth="1"/>
    <col min="4327" max="4327" width="6.875" style="37" bestFit="1" customWidth="1"/>
    <col min="4328" max="4328" width="7.25" style="37" bestFit="1" customWidth="1"/>
    <col min="4329" max="4329" width="6.875" style="37" customWidth="1"/>
    <col min="4330" max="4330" width="6.875" style="37" bestFit="1" customWidth="1"/>
    <col min="4331" max="4331" width="7.75" style="37" bestFit="1" customWidth="1"/>
    <col min="4332" max="4332" width="7.375" style="37" bestFit="1" customWidth="1"/>
    <col min="4333" max="4575" width="9" style="37"/>
    <col min="4576" max="4576" width="3.625" style="37" bestFit="1" customWidth="1"/>
    <col min="4577" max="4577" width="36" style="37" bestFit="1" customWidth="1"/>
    <col min="4578" max="4578" width="4.75" style="37" bestFit="1" customWidth="1"/>
    <col min="4579" max="4579" width="10.25" style="37" bestFit="1" customWidth="1"/>
    <col min="4580" max="4580" width="7.5" style="37" customWidth="1"/>
    <col min="4581" max="4582" width="6.875" style="37" customWidth="1"/>
    <col min="4583" max="4583" width="6.875" style="37" bestFit="1" customWidth="1"/>
    <col min="4584" max="4584" width="7.25" style="37" bestFit="1" customWidth="1"/>
    <col min="4585" max="4585" width="6.875" style="37" customWidth="1"/>
    <col min="4586" max="4586" width="6.875" style="37" bestFit="1" customWidth="1"/>
    <col min="4587" max="4587" width="7.75" style="37" bestFit="1" customWidth="1"/>
    <col min="4588" max="4588" width="7.375" style="37" bestFit="1" customWidth="1"/>
    <col min="4589" max="4831" width="9" style="37"/>
    <col min="4832" max="4832" width="3.625" style="37" bestFit="1" customWidth="1"/>
    <col min="4833" max="4833" width="36" style="37" bestFit="1" customWidth="1"/>
    <col min="4834" max="4834" width="4.75" style="37" bestFit="1" customWidth="1"/>
    <col min="4835" max="4835" width="10.25" style="37" bestFit="1" customWidth="1"/>
    <col min="4836" max="4836" width="7.5" style="37" customWidth="1"/>
    <col min="4837" max="4838" width="6.875" style="37" customWidth="1"/>
    <col min="4839" max="4839" width="6.875" style="37" bestFit="1" customWidth="1"/>
    <col min="4840" max="4840" width="7.25" style="37" bestFit="1" customWidth="1"/>
    <col min="4841" max="4841" width="6.875" style="37" customWidth="1"/>
    <col min="4842" max="4842" width="6.875" style="37" bestFit="1" customWidth="1"/>
    <col min="4843" max="4843" width="7.75" style="37" bestFit="1" customWidth="1"/>
    <col min="4844" max="4844" width="7.375" style="37" bestFit="1" customWidth="1"/>
    <col min="4845" max="5087" width="9" style="37"/>
    <col min="5088" max="5088" width="3.625" style="37" bestFit="1" customWidth="1"/>
    <col min="5089" max="5089" width="36" style="37" bestFit="1" customWidth="1"/>
    <col min="5090" max="5090" width="4.75" style="37" bestFit="1" customWidth="1"/>
    <col min="5091" max="5091" width="10.25" style="37" bestFit="1" customWidth="1"/>
    <col min="5092" max="5092" width="7.5" style="37" customWidth="1"/>
    <col min="5093" max="5094" width="6.875" style="37" customWidth="1"/>
    <col min="5095" max="5095" width="6.875" style="37" bestFit="1" customWidth="1"/>
    <col min="5096" max="5096" width="7.25" style="37" bestFit="1" customWidth="1"/>
    <col min="5097" max="5097" width="6.875" style="37" customWidth="1"/>
    <col min="5098" max="5098" width="6.875" style="37" bestFit="1" customWidth="1"/>
    <col min="5099" max="5099" width="7.75" style="37" bestFit="1" customWidth="1"/>
    <col min="5100" max="5100" width="7.375" style="37" bestFit="1" customWidth="1"/>
    <col min="5101" max="5343" width="9" style="37"/>
    <col min="5344" max="5344" width="3.625" style="37" bestFit="1" customWidth="1"/>
    <col min="5345" max="5345" width="36" style="37" bestFit="1" customWidth="1"/>
    <col min="5346" max="5346" width="4.75" style="37" bestFit="1" customWidth="1"/>
    <col min="5347" max="5347" width="10.25" style="37" bestFit="1" customWidth="1"/>
    <col min="5348" max="5348" width="7.5" style="37" customWidth="1"/>
    <col min="5349" max="5350" width="6.875" style="37" customWidth="1"/>
    <col min="5351" max="5351" width="6.875" style="37" bestFit="1" customWidth="1"/>
    <col min="5352" max="5352" width="7.25" style="37" bestFit="1" customWidth="1"/>
    <col min="5353" max="5353" width="6.875" style="37" customWidth="1"/>
    <col min="5354" max="5354" width="6.875" style="37" bestFit="1" customWidth="1"/>
    <col min="5355" max="5355" width="7.75" style="37" bestFit="1" customWidth="1"/>
    <col min="5356" max="5356" width="7.375" style="37" bestFit="1" customWidth="1"/>
    <col min="5357" max="5599" width="9" style="37"/>
    <col min="5600" max="5600" width="3.625" style="37" bestFit="1" customWidth="1"/>
    <col min="5601" max="5601" width="36" style="37" bestFit="1" customWidth="1"/>
    <col min="5602" max="5602" width="4.75" style="37" bestFit="1" customWidth="1"/>
    <col min="5603" max="5603" width="10.25" style="37" bestFit="1" customWidth="1"/>
    <col min="5604" max="5604" width="7.5" style="37" customWidth="1"/>
    <col min="5605" max="5606" width="6.875" style="37" customWidth="1"/>
    <col min="5607" max="5607" width="6.875" style="37" bestFit="1" customWidth="1"/>
    <col min="5608" max="5608" width="7.25" style="37" bestFit="1" customWidth="1"/>
    <col min="5609" max="5609" width="6.875" style="37" customWidth="1"/>
    <col min="5610" max="5610" width="6.875" style="37" bestFit="1" customWidth="1"/>
    <col min="5611" max="5611" width="7.75" style="37" bestFit="1" customWidth="1"/>
    <col min="5612" max="5612" width="7.375" style="37" bestFit="1" customWidth="1"/>
    <col min="5613" max="5855" width="9" style="37"/>
    <col min="5856" max="5856" width="3.625" style="37" bestFit="1" customWidth="1"/>
    <col min="5857" max="5857" width="36" style="37" bestFit="1" customWidth="1"/>
    <col min="5858" max="5858" width="4.75" style="37" bestFit="1" customWidth="1"/>
    <col min="5859" max="5859" width="10.25" style="37" bestFit="1" customWidth="1"/>
    <col min="5860" max="5860" width="7.5" style="37" customWidth="1"/>
    <col min="5861" max="5862" width="6.875" style="37" customWidth="1"/>
    <col min="5863" max="5863" width="6.875" style="37" bestFit="1" customWidth="1"/>
    <col min="5864" max="5864" width="7.25" style="37" bestFit="1" customWidth="1"/>
    <col min="5865" max="5865" width="6.875" style="37" customWidth="1"/>
    <col min="5866" max="5866" width="6.875" style="37" bestFit="1" customWidth="1"/>
    <col min="5867" max="5867" width="7.75" style="37" bestFit="1" customWidth="1"/>
    <col min="5868" max="5868" width="7.375" style="37" bestFit="1" customWidth="1"/>
    <col min="5869" max="6111" width="9" style="37"/>
    <col min="6112" max="6112" width="3.625" style="37" bestFit="1" customWidth="1"/>
    <col min="6113" max="6113" width="36" style="37" bestFit="1" customWidth="1"/>
    <col min="6114" max="6114" width="4.75" style="37" bestFit="1" customWidth="1"/>
    <col min="6115" max="6115" width="10.25" style="37" bestFit="1" customWidth="1"/>
    <col min="6116" max="6116" width="7.5" style="37" customWidth="1"/>
    <col min="6117" max="6118" width="6.875" style="37" customWidth="1"/>
    <col min="6119" max="6119" width="6.875" style="37" bestFit="1" customWidth="1"/>
    <col min="6120" max="6120" width="7.25" style="37" bestFit="1" customWidth="1"/>
    <col min="6121" max="6121" width="6.875" style="37" customWidth="1"/>
    <col min="6122" max="6122" width="6.875" style="37" bestFit="1" customWidth="1"/>
    <col min="6123" max="6123" width="7.75" style="37" bestFit="1" customWidth="1"/>
    <col min="6124" max="6124" width="7.375" style="37" bestFit="1" customWidth="1"/>
    <col min="6125" max="6367" width="9" style="37"/>
    <col min="6368" max="6368" width="3.625" style="37" bestFit="1" customWidth="1"/>
    <col min="6369" max="6369" width="36" style="37" bestFit="1" customWidth="1"/>
    <col min="6370" max="6370" width="4.75" style="37" bestFit="1" customWidth="1"/>
    <col min="6371" max="6371" width="10.25" style="37" bestFit="1" customWidth="1"/>
    <col min="6372" max="6372" width="7.5" style="37" customWidth="1"/>
    <col min="6373" max="6374" width="6.875" style="37" customWidth="1"/>
    <col min="6375" max="6375" width="6.875" style="37" bestFit="1" customWidth="1"/>
    <col min="6376" max="6376" width="7.25" style="37" bestFit="1" customWidth="1"/>
    <col min="6377" max="6377" width="6.875" style="37" customWidth="1"/>
    <col min="6378" max="6378" width="6.875" style="37" bestFit="1" customWidth="1"/>
    <col min="6379" max="6379" width="7.75" style="37" bestFit="1" customWidth="1"/>
    <col min="6380" max="6380" width="7.375" style="37" bestFit="1" customWidth="1"/>
    <col min="6381" max="6623" width="9" style="37"/>
    <col min="6624" max="6624" width="3.625" style="37" bestFit="1" customWidth="1"/>
    <col min="6625" max="6625" width="36" style="37" bestFit="1" customWidth="1"/>
    <col min="6626" max="6626" width="4.75" style="37" bestFit="1" customWidth="1"/>
    <col min="6627" max="6627" width="10.25" style="37" bestFit="1" customWidth="1"/>
    <col min="6628" max="6628" width="7.5" style="37" customWidth="1"/>
    <col min="6629" max="6630" width="6.875" style="37" customWidth="1"/>
    <col min="6631" max="6631" width="6.875" style="37" bestFit="1" customWidth="1"/>
    <col min="6632" max="6632" width="7.25" style="37" bestFit="1" customWidth="1"/>
    <col min="6633" max="6633" width="6.875" style="37" customWidth="1"/>
    <col min="6634" max="6634" width="6.875" style="37" bestFit="1" customWidth="1"/>
    <col min="6635" max="6635" width="7.75" style="37" bestFit="1" customWidth="1"/>
    <col min="6636" max="6636" width="7.375" style="37" bestFit="1" customWidth="1"/>
    <col min="6637" max="6879" width="9" style="37"/>
    <col min="6880" max="6880" width="3.625" style="37" bestFit="1" customWidth="1"/>
    <col min="6881" max="6881" width="36" style="37" bestFit="1" customWidth="1"/>
    <col min="6882" max="6882" width="4.75" style="37" bestFit="1" customWidth="1"/>
    <col min="6883" max="6883" width="10.25" style="37" bestFit="1" customWidth="1"/>
    <col min="6884" max="6884" width="7.5" style="37" customWidth="1"/>
    <col min="6885" max="6886" width="6.875" style="37" customWidth="1"/>
    <col min="6887" max="6887" width="6.875" style="37" bestFit="1" customWidth="1"/>
    <col min="6888" max="6888" width="7.25" style="37" bestFit="1" customWidth="1"/>
    <col min="6889" max="6889" width="6.875" style="37" customWidth="1"/>
    <col min="6890" max="6890" width="6.875" style="37" bestFit="1" customWidth="1"/>
    <col min="6891" max="6891" width="7.75" style="37" bestFit="1" customWidth="1"/>
    <col min="6892" max="6892" width="7.375" style="37" bestFit="1" customWidth="1"/>
    <col min="6893" max="7135" width="9" style="37"/>
    <col min="7136" max="7136" width="3.625" style="37" bestFit="1" customWidth="1"/>
    <col min="7137" max="7137" width="36" style="37" bestFit="1" customWidth="1"/>
    <col min="7138" max="7138" width="4.75" style="37" bestFit="1" customWidth="1"/>
    <col min="7139" max="7139" width="10.25" style="37" bestFit="1" customWidth="1"/>
    <col min="7140" max="7140" width="7.5" style="37" customWidth="1"/>
    <col min="7141" max="7142" width="6.875" style="37" customWidth="1"/>
    <col min="7143" max="7143" width="6.875" style="37" bestFit="1" customWidth="1"/>
    <col min="7144" max="7144" width="7.25" style="37" bestFit="1" customWidth="1"/>
    <col min="7145" max="7145" width="6.875" style="37" customWidth="1"/>
    <col min="7146" max="7146" width="6.875" style="37" bestFit="1" customWidth="1"/>
    <col min="7147" max="7147" width="7.75" style="37" bestFit="1" customWidth="1"/>
    <col min="7148" max="7148" width="7.375" style="37" bestFit="1" customWidth="1"/>
    <col min="7149" max="7391" width="9" style="37"/>
    <col min="7392" max="7392" width="3.625" style="37" bestFit="1" customWidth="1"/>
    <col min="7393" max="7393" width="36" style="37" bestFit="1" customWidth="1"/>
    <col min="7394" max="7394" width="4.75" style="37" bestFit="1" customWidth="1"/>
    <col min="7395" max="7395" width="10.25" style="37" bestFit="1" customWidth="1"/>
    <col min="7396" max="7396" width="7.5" style="37" customWidth="1"/>
    <col min="7397" max="7398" width="6.875" style="37" customWidth="1"/>
    <col min="7399" max="7399" width="6.875" style="37" bestFit="1" customWidth="1"/>
    <col min="7400" max="7400" width="7.25" style="37" bestFit="1" customWidth="1"/>
    <col min="7401" max="7401" width="6.875" style="37" customWidth="1"/>
    <col min="7402" max="7402" width="6.875" style="37" bestFit="1" customWidth="1"/>
    <col min="7403" max="7403" width="7.75" style="37" bestFit="1" customWidth="1"/>
    <col min="7404" max="7404" width="7.375" style="37" bestFit="1" customWidth="1"/>
    <col min="7405" max="7647" width="9" style="37"/>
    <col min="7648" max="7648" width="3.625" style="37" bestFit="1" customWidth="1"/>
    <col min="7649" max="7649" width="36" style="37" bestFit="1" customWidth="1"/>
    <col min="7650" max="7650" width="4.75" style="37" bestFit="1" customWidth="1"/>
    <col min="7651" max="7651" width="10.25" style="37" bestFit="1" customWidth="1"/>
    <col min="7652" max="7652" width="7.5" style="37" customWidth="1"/>
    <col min="7653" max="7654" width="6.875" style="37" customWidth="1"/>
    <col min="7655" max="7655" width="6.875" style="37" bestFit="1" customWidth="1"/>
    <col min="7656" max="7656" width="7.25" style="37" bestFit="1" customWidth="1"/>
    <col min="7657" max="7657" width="6.875" style="37" customWidth="1"/>
    <col min="7658" max="7658" width="6.875" style="37" bestFit="1" customWidth="1"/>
    <col min="7659" max="7659" width="7.75" style="37" bestFit="1" customWidth="1"/>
    <col min="7660" max="7660" width="7.375" style="37" bestFit="1" customWidth="1"/>
    <col min="7661" max="7903" width="9" style="37"/>
    <col min="7904" max="7904" width="3.625" style="37" bestFit="1" customWidth="1"/>
    <col min="7905" max="7905" width="36" style="37" bestFit="1" customWidth="1"/>
    <col min="7906" max="7906" width="4.75" style="37" bestFit="1" customWidth="1"/>
    <col min="7907" max="7907" width="10.25" style="37" bestFit="1" customWidth="1"/>
    <col min="7908" max="7908" width="7.5" style="37" customWidth="1"/>
    <col min="7909" max="7910" width="6.875" style="37" customWidth="1"/>
    <col min="7911" max="7911" width="6.875" style="37" bestFit="1" customWidth="1"/>
    <col min="7912" max="7912" width="7.25" style="37" bestFit="1" customWidth="1"/>
    <col min="7913" max="7913" width="6.875" style="37" customWidth="1"/>
    <col min="7914" max="7914" width="6.875" style="37" bestFit="1" customWidth="1"/>
    <col min="7915" max="7915" width="7.75" style="37" bestFit="1" customWidth="1"/>
    <col min="7916" max="7916" width="7.375" style="37" bestFit="1" customWidth="1"/>
    <col min="7917" max="8159" width="9" style="37"/>
    <col min="8160" max="8160" width="3.625" style="37" bestFit="1" customWidth="1"/>
    <col min="8161" max="8161" width="36" style="37" bestFit="1" customWidth="1"/>
    <col min="8162" max="8162" width="4.75" style="37" bestFit="1" customWidth="1"/>
    <col min="8163" max="8163" width="10.25" style="37" bestFit="1" customWidth="1"/>
    <col min="8164" max="8164" width="7.5" style="37" customWidth="1"/>
    <col min="8165" max="8166" width="6.875" style="37" customWidth="1"/>
    <col min="8167" max="8167" width="6.875" style="37" bestFit="1" customWidth="1"/>
    <col min="8168" max="8168" width="7.25" style="37" bestFit="1" customWidth="1"/>
    <col min="8169" max="8169" width="6.875" style="37" customWidth="1"/>
    <col min="8170" max="8170" width="6.875" style="37" bestFit="1" customWidth="1"/>
    <col min="8171" max="8171" width="7.75" style="37" bestFit="1" customWidth="1"/>
    <col min="8172" max="8172" width="7.375" style="37" bestFit="1" customWidth="1"/>
    <col min="8173" max="8415" width="9" style="37"/>
    <col min="8416" max="8416" width="3.625" style="37" bestFit="1" customWidth="1"/>
    <col min="8417" max="8417" width="36" style="37" bestFit="1" customWidth="1"/>
    <col min="8418" max="8418" width="4.75" style="37" bestFit="1" customWidth="1"/>
    <col min="8419" max="8419" width="10.25" style="37" bestFit="1" customWidth="1"/>
    <col min="8420" max="8420" width="7.5" style="37" customWidth="1"/>
    <col min="8421" max="8422" width="6.875" style="37" customWidth="1"/>
    <col min="8423" max="8423" width="6.875" style="37" bestFit="1" customWidth="1"/>
    <col min="8424" max="8424" width="7.25" style="37" bestFit="1" customWidth="1"/>
    <col min="8425" max="8425" width="6.875" style="37" customWidth="1"/>
    <col min="8426" max="8426" width="6.875" style="37" bestFit="1" customWidth="1"/>
    <col min="8427" max="8427" width="7.75" style="37" bestFit="1" customWidth="1"/>
    <col min="8428" max="8428" width="7.375" style="37" bestFit="1" customWidth="1"/>
    <col min="8429" max="8671" width="9" style="37"/>
    <col min="8672" max="8672" width="3.625" style="37" bestFit="1" customWidth="1"/>
    <col min="8673" max="8673" width="36" style="37" bestFit="1" customWidth="1"/>
    <col min="8674" max="8674" width="4.75" style="37" bestFit="1" customWidth="1"/>
    <col min="8675" max="8675" width="10.25" style="37" bestFit="1" customWidth="1"/>
    <col min="8676" max="8676" width="7.5" style="37" customWidth="1"/>
    <col min="8677" max="8678" width="6.875" style="37" customWidth="1"/>
    <col min="8679" max="8679" width="6.875" style="37" bestFit="1" customWidth="1"/>
    <col min="8680" max="8680" width="7.25" style="37" bestFit="1" customWidth="1"/>
    <col min="8681" max="8681" width="6.875" style="37" customWidth="1"/>
    <col min="8682" max="8682" width="6.875" style="37" bestFit="1" customWidth="1"/>
    <col min="8683" max="8683" width="7.75" style="37" bestFit="1" customWidth="1"/>
    <col min="8684" max="8684" width="7.375" style="37" bestFit="1" customWidth="1"/>
    <col min="8685" max="8927" width="9" style="37"/>
    <col min="8928" max="8928" width="3.625" style="37" bestFit="1" customWidth="1"/>
    <col min="8929" max="8929" width="36" style="37" bestFit="1" customWidth="1"/>
    <col min="8930" max="8930" width="4.75" style="37" bestFit="1" customWidth="1"/>
    <col min="8931" max="8931" width="10.25" style="37" bestFit="1" customWidth="1"/>
    <col min="8932" max="8932" width="7.5" style="37" customWidth="1"/>
    <col min="8933" max="8934" width="6.875" style="37" customWidth="1"/>
    <col min="8935" max="8935" width="6.875" style="37" bestFit="1" customWidth="1"/>
    <col min="8936" max="8936" width="7.25" style="37" bestFit="1" customWidth="1"/>
    <col min="8937" max="8937" width="6.875" style="37" customWidth="1"/>
    <col min="8938" max="8938" width="6.875" style="37" bestFit="1" customWidth="1"/>
    <col min="8939" max="8939" width="7.75" style="37" bestFit="1" customWidth="1"/>
    <col min="8940" max="8940" width="7.375" style="37" bestFit="1" customWidth="1"/>
    <col min="8941" max="9183" width="9" style="37"/>
    <col min="9184" max="9184" width="3.625" style="37" bestFit="1" customWidth="1"/>
    <col min="9185" max="9185" width="36" style="37" bestFit="1" customWidth="1"/>
    <col min="9186" max="9186" width="4.75" style="37" bestFit="1" customWidth="1"/>
    <col min="9187" max="9187" width="10.25" style="37" bestFit="1" customWidth="1"/>
    <col min="9188" max="9188" width="7.5" style="37" customWidth="1"/>
    <col min="9189" max="9190" width="6.875" style="37" customWidth="1"/>
    <col min="9191" max="9191" width="6.875" style="37" bestFit="1" customWidth="1"/>
    <col min="9192" max="9192" width="7.25" style="37" bestFit="1" customWidth="1"/>
    <col min="9193" max="9193" width="6.875" style="37" customWidth="1"/>
    <col min="9194" max="9194" width="6.875" style="37" bestFit="1" customWidth="1"/>
    <col min="9195" max="9195" width="7.75" style="37" bestFit="1" customWidth="1"/>
    <col min="9196" max="9196" width="7.375" style="37" bestFit="1" customWidth="1"/>
    <col min="9197" max="9439" width="9" style="37"/>
    <col min="9440" max="9440" width="3.625" style="37" bestFit="1" customWidth="1"/>
    <col min="9441" max="9441" width="36" style="37" bestFit="1" customWidth="1"/>
    <col min="9442" max="9442" width="4.75" style="37" bestFit="1" customWidth="1"/>
    <col min="9443" max="9443" width="10.25" style="37" bestFit="1" customWidth="1"/>
    <col min="9444" max="9444" width="7.5" style="37" customWidth="1"/>
    <col min="9445" max="9446" width="6.875" style="37" customWidth="1"/>
    <col min="9447" max="9447" width="6.875" style="37" bestFit="1" customWidth="1"/>
    <col min="9448" max="9448" width="7.25" style="37" bestFit="1" customWidth="1"/>
    <col min="9449" max="9449" width="6.875" style="37" customWidth="1"/>
    <col min="9450" max="9450" width="6.875" style="37" bestFit="1" customWidth="1"/>
    <col min="9451" max="9451" width="7.75" style="37" bestFit="1" customWidth="1"/>
    <col min="9452" max="9452" width="7.375" style="37" bestFit="1" customWidth="1"/>
    <col min="9453" max="9695" width="9" style="37"/>
    <col min="9696" max="9696" width="3.625" style="37" bestFit="1" customWidth="1"/>
    <col min="9697" max="9697" width="36" style="37" bestFit="1" customWidth="1"/>
    <col min="9698" max="9698" width="4.75" style="37" bestFit="1" customWidth="1"/>
    <col min="9699" max="9699" width="10.25" style="37" bestFit="1" customWidth="1"/>
    <col min="9700" max="9700" width="7.5" style="37" customWidth="1"/>
    <col min="9701" max="9702" width="6.875" style="37" customWidth="1"/>
    <col min="9703" max="9703" width="6.875" style="37" bestFit="1" customWidth="1"/>
    <col min="9704" max="9704" width="7.25" style="37" bestFit="1" customWidth="1"/>
    <col min="9705" max="9705" width="6.875" style="37" customWidth="1"/>
    <col min="9706" max="9706" width="6.875" style="37" bestFit="1" customWidth="1"/>
    <col min="9707" max="9707" width="7.75" style="37" bestFit="1" customWidth="1"/>
    <col min="9708" max="9708" width="7.375" style="37" bestFit="1" customWidth="1"/>
    <col min="9709" max="9951" width="9" style="37"/>
    <col min="9952" max="9952" width="3.625" style="37" bestFit="1" customWidth="1"/>
    <col min="9953" max="9953" width="36" style="37" bestFit="1" customWidth="1"/>
    <col min="9954" max="9954" width="4.75" style="37" bestFit="1" customWidth="1"/>
    <col min="9955" max="9955" width="10.25" style="37" bestFit="1" customWidth="1"/>
    <col min="9956" max="9956" width="7.5" style="37" customWidth="1"/>
    <col min="9957" max="9958" width="6.875" style="37" customWidth="1"/>
    <col min="9959" max="9959" width="6.875" style="37" bestFit="1" customWidth="1"/>
    <col min="9960" max="9960" width="7.25" style="37" bestFit="1" customWidth="1"/>
    <col min="9961" max="9961" width="6.875" style="37" customWidth="1"/>
    <col min="9962" max="9962" width="6.875" style="37" bestFit="1" customWidth="1"/>
    <col min="9963" max="9963" width="7.75" style="37" bestFit="1" customWidth="1"/>
    <col min="9964" max="9964" width="7.375" style="37" bestFit="1" customWidth="1"/>
    <col min="9965" max="10207" width="9" style="37"/>
    <col min="10208" max="10208" width="3.625" style="37" bestFit="1" customWidth="1"/>
    <col min="10209" max="10209" width="36" style="37" bestFit="1" customWidth="1"/>
    <col min="10210" max="10210" width="4.75" style="37" bestFit="1" customWidth="1"/>
    <col min="10211" max="10211" width="10.25" style="37" bestFit="1" customWidth="1"/>
    <col min="10212" max="10212" width="7.5" style="37" customWidth="1"/>
    <col min="10213" max="10214" width="6.875" style="37" customWidth="1"/>
    <col min="10215" max="10215" width="6.875" style="37" bestFit="1" customWidth="1"/>
    <col min="10216" max="10216" width="7.25" style="37" bestFit="1" customWidth="1"/>
    <col min="10217" max="10217" width="6.875" style="37" customWidth="1"/>
    <col min="10218" max="10218" width="6.875" style="37" bestFit="1" customWidth="1"/>
    <col min="10219" max="10219" width="7.75" style="37" bestFit="1" customWidth="1"/>
    <col min="10220" max="10220" width="7.375" style="37" bestFit="1" customWidth="1"/>
    <col min="10221" max="10463" width="9" style="37"/>
    <col min="10464" max="10464" width="3.625" style="37" bestFit="1" customWidth="1"/>
    <col min="10465" max="10465" width="36" style="37" bestFit="1" customWidth="1"/>
    <col min="10466" max="10466" width="4.75" style="37" bestFit="1" customWidth="1"/>
    <col min="10467" max="10467" width="10.25" style="37" bestFit="1" customWidth="1"/>
    <col min="10468" max="10468" width="7.5" style="37" customWidth="1"/>
    <col min="10469" max="10470" width="6.875" style="37" customWidth="1"/>
    <col min="10471" max="10471" width="6.875" style="37" bestFit="1" customWidth="1"/>
    <col min="10472" max="10472" width="7.25" style="37" bestFit="1" customWidth="1"/>
    <col min="10473" max="10473" width="6.875" style="37" customWidth="1"/>
    <col min="10474" max="10474" width="6.875" style="37" bestFit="1" customWidth="1"/>
    <col min="10475" max="10475" width="7.75" style="37" bestFit="1" customWidth="1"/>
    <col min="10476" max="10476" width="7.375" style="37" bestFit="1" customWidth="1"/>
    <col min="10477" max="10719" width="9" style="37"/>
    <col min="10720" max="10720" width="3.625" style="37" bestFit="1" customWidth="1"/>
    <col min="10721" max="10721" width="36" style="37" bestFit="1" customWidth="1"/>
    <col min="10722" max="10722" width="4.75" style="37" bestFit="1" customWidth="1"/>
    <col min="10723" max="10723" width="10.25" style="37" bestFit="1" customWidth="1"/>
    <col min="10724" max="10724" width="7.5" style="37" customWidth="1"/>
    <col min="10725" max="10726" width="6.875" style="37" customWidth="1"/>
    <col min="10727" max="10727" width="6.875" style="37" bestFit="1" customWidth="1"/>
    <col min="10728" max="10728" width="7.25" style="37" bestFit="1" customWidth="1"/>
    <col min="10729" max="10729" width="6.875" style="37" customWidth="1"/>
    <col min="10730" max="10730" width="6.875" style="37" bestFit="1" customWidth="1"/>
    <col min="10731" max="10731" width="7.75" style="37" bestFit="1" customWidth="1"/>
    <col min="10732" max="10732" width="7.375" style="37" bestFit="1" customWidth="1"/>
    <col min="10733" max="10975" width="9" style="37"/>
    <col min="10976" max="10976" width="3.625" style="37" bestFit="1" customWidth="1"/>
    <col min="10977" max="10977" width="36" style="37" bestFit="1" customWidth="1"/>
    <col min="10978" max="10978" width="4.75" style="37" bestFit="1" customWidth="1"/>
    <col min="10979" max="10979" width="10.25" style="37" bestFit="1" customWidth="1"/>
    <col min="10980" max="10980" width="7.5" style="37" customWidth="1"/>
    <col min="10981" max="10982" width="6.875" style="37" customWidth="1"/>
    <col min="10983" max="10983" width="6.875" style="37" bestFit="1" customWidth="1"/>
    <col min="10984" max="10984" width="7.25" style="37" bestFit="1" customWidth="1"/>
    <col min="10985" max="10985" width="6.875" style="37" customWidth="1"/>
    <col min="10986" max="10986" width="6.875" style="37" bestFit="1" customWidth="1"/>
    <col min="10987" max="10987" width="7.75" style="37" bestFit="1" customWidth="1"/>
    <col min="10988" max="10988" width="7.375" style="37" bestFit="1" customWidth="1"/>
    <col min="10989" max="11231" width="9" style="37"/>
    <col min="11232" max="11232" width="3.625" style="37" bestFit="1" customWidth="1"/>
    <col min="11233" max="11233" width="36" style="37" bestFit="1" customWidth="1"/>
    <col min="11234" max="11234" width="4.75" style="37" bestFit="1" customWidth="1"/>
    <col min="11235" max="11235" width="10.25" style="37" bestFit="1" customWidth="1"/>
    <col min="11236" max="11236" width="7.5" style="37" customWidth="1"/>
    <col min="11237" max="11238" width="6.875" style="37" customWidth="1"/>
    <col min="11239" max="11239" width="6.875" style="37" bestFit="1" customWidth="1"/>
    <col min="11240" max="11240" width="7.25" style="37" bestFit="1" customWidth="1"/>
    <col min="11241" max="11241" width="6.875" style="37" customWidth="1"/>
    <col min="11242" max="11242" width="6.875" style="37" bestFit="1" customWidth="1"/>
    <col min="11243" max="11243" width="7.75" style="37" bestFit="1" customWidth="1"/>
    <col min="11244" max="11244" width="7.375" style="37" bestFit="1" customWidth="1"/>
    <col min="11245" max="11487" width="9" style="37"/>
    <col min="11488" max="11488" width="3.625" style="37" bestFit="1" customWidth="1"/>
    <col min="11489" max="11489" width="36" style="37" bestFit="1" customWidth="1"/>
    <col min="11490" max="11490" width="4.75" style="37" bestFit="1" customWidth="1"/>
    <col min="11491" max="11491" width="10.25" style="37" bestFit="1" customWidth="1"/>
    <col min="11492" max="11492" width="7.5" style="37" customWidth="1"/>
    <col min="11493" max="11494" width="6.875" style="37" customWidth="1"/>
    <col min="11495" max="11495" width="6.875" style="37" bestFit="1" customWidth="1"/>
    <col min="11496" max="11496" width="7.25" style="37" bestFit="1" customWidth="1"/>
    <col min="11497" max="11497" width="6.875" style="37" customWidth="1"/>
    <col min="11498" max="11498" width="6.875" style="37" bestFit="1" customWidth="1"/>
    <col min="11499" max="11499" width="7.75" style="37" bestFit="1" customWidth="1"/>
    <col min="11500" max="11500" width="7.375" style="37" bestFit="1" customWidth="1"/>
    <col min="11501" max="11743" width="9" style="37"/>
    <col min="11744" max="11744" width="3.625" style="37" bestFit="1" customWidth="1"/>
    <col min="11745" max="11745" width="36" style="37" bestFit="1" customWidth="1"/>
    <col min="11746" max="11746" width="4.75" style="37" bestFit="1" customWidth="1"/>
    <col min="11747" max="11747" width="10.25" style="37" bestFit="1" customWidth="1"/>
    <col min="11748" max="11748" width="7.5" style="37" customWidth="1"/>
    <col min="11749" max="11750" width="6.875" style="37" customWidth="1"/>
    <col min="11751" max="11751" width="6.875" style="37" bestFit="1" customWidth="1"/>
    <col min="11752" max="11752" width="7.25" style="37" bestFit="1" customWidth="1"/>
    <col min="11753" max="11753" width="6.875" style="37" customWidth="1"/>
    <col min="11754" max="11754" width="6.875" style="37" bestFit="1" customWidth="1"/>
    <col min="11755" max="11755" width="7.75" style="37" bestFit="1" customWidth="1"/>
    <col min="11756" max="11756" width="7.375" style="37" bestFit="1" customWidth="1"/>
    <col min="11757" max="11999" width="9" style="37"/>
    <col min="12000" max="12000" width="3.625" style="37" bestFit="1" customWidth="1"/>
    <col min="12001" max="12001" width="36" style="37" bestFit="1" customWidth="1"/>
    <col min="12002" max="12002" width="4.75" style="37" bestFit="1" customWidth="1"/>
    <col min="12003" max="12003" width="10.25" style="37" bestFit="1" customWidth="1"/>
    <col min="12004" max="12004" width="7.5" style="37" customWidth="1"/>
    <col min="12005" max="12006" width="6.875" style="37" customWidth="1"/>
    <col min="12007" max="12007" width="6.875" style="37" bestFit="1" customWidth="1"/>
    <col min="12008" max="12008" width="7.25" style="37" bestFit="1" customWidth="1"/>
    <col min="12009" max="12009" width="6.875" style="37" customWidth="1"/>
    <col min="12010" max="12010" width="6.875" style="37" bestFit="1" customWidth="1"/>
    <col min="12011" max="12011" width="7.75" style="37" bestFit="1" customWidth="1"/>
    <col min="12012" max="12012" width="7.375" style="37" bestFit="1" customWidth="1"/>
    <col min="12013" max="12255" width="9" style="37"/>
    <col min="12256" max="12256" width="3.625" style="37" bestFit="1" customWidth="1"/>
    <col min="12257" max="12257" width="36" style="37" bestFit="1" customWidth="1"/>
    <col min="12258" max="12258" width="4.75" style="37" bestFit="1" customWidth="1"/>
    <col min="12259" max="12259" width="10.25" style="37" bestFit="1" customWidth="1"/>
    <col min="12260" max="12260" width="7.5" style="37" customWidth="1"/>
    <col min="12261" max="12262" width="6.875" style="37" customWidth="1"/>
    <col min="12263" max="12263" width="6.875" style="37" bestFit="1" customWidth="1"/>
    <col min="12264" max="12264" width="7.25" style="37" bestFit="1" customWidth="1"/>
    <col min="12265" max="12265" width="6.875" style="37" customWidth="1"/>
    <col min="12266" max="12266" width="6.875" style="37" bestFit="1" customWidth="1"/>
    <col min="12267" max="12267" width="7.75" style="37" bestFit="1" customWidth="1"/>
    <col min="12268" max="12268" width="7.375" style="37" bestFit="1" customWidth="1"/>
    <col min="12269" max="12511" width="9" style="37"/>
    <col min="12512" max="12512" width="3.625" style="37" bestFit="1" customWidth="1"/>
    <col min="12513" max="12513" width="36" style="37" bestFit="1" customWidth="1"/>
    <col min="12514" max="12514" width="4.75" style="37" bestFit="1" customWidth="1"/>
    <col min="12515" max="12515" width="10.25" style="37" bestFit="1" customWidth="1"/>
    <col min="12516" max="12516" width="7.5" style="37" customWidth="1"/>
    <col min="12517" max="12518" width="6.875" style="37" customWidth="1"/>
    <col min="12519" max="12519" width="6.875" style="37" bestFit="1" customWidth="1"/>
    <col min="12520" max="12520" width="7.25" style="37" bestFit="1" customWidth="1"/>
    <col min="12521" max="12521" width="6.875" style="37" customWidth="1"/>
    <col min="12522" max="12522" width="6.875" style="37" bestFit="1" customWidth="1"/>
    <col min="12523" max="12523" width="7.75" style="37" bestFit="1" customWidth="1"/>
    <col min="12524" max="12524" width="7.375" style="37" bestFit="1" customWidth="1"/>
    <col min="12525" max="12767" width="9" style="37"/>
    <col min="12768" max="12768" width="3.625" style="37" bestFit="1" customWidth="1"/>
    <col min="12769" max="12769" width="36" style="37" bestFit="1" customWidth="1"/>
    <col min="12770" max="12770" width="4.75" style="37" bestFit="1" customWidth="1"/>
    <col min="12771" max="12771" width="10.25" style="37" bestFit="1" customWidth="1"/>
    <col min="12772" max="12772" width="7.5" style="37" customWidth="1"/>
    <col min="12773" max="12774" width="6.875" style="37" customWidth="1"/>
    <col min="12775" max="12775" width="6.875" style="37" bestFit="1" customWidth="1"/>
    <col min="12776" max="12776" width="7.25" style="37" bestFit="1" customWidth="1"/>
    <col min="12777" max="12777" width="6.875" style="37" customWidth="1"/>
    <col min="12778" max="12778" width="6.875" style="37" bestFit="1" customWidth="1"/>
    <col min="12779" max="12779" width="7.75" style="37" bestFit="1" customWidth="1"/>
    <col min="12780" max="12780" width="7.375" style="37" bestFit="1" customWidth="1"/>
    <col min="12781" max="13023" width="9" style="37"/>
    <col min="13024" max="13024" width="3.625" style="37" bestFit="1" customWidth="1"/>
    <col min="13025" max="13025" width="36" style="37" bestFit="1" customWidth="1"/>
    <col min="13026" max="13026" width="4.75" style="37" bestFit="1" customWidth="1"/>
    <col min="13027" max="13027" width="10.25" style="37" bestFit="1" customWidth="1"/>
    <col min="13028" max="13028" width="7.5" style="37" customWidth="1"/>
    <col min="13029" max="13030" width="6.875" style="37" customWidth="1"/>
    <col min="13031" max="13031" width="6.875" style="37" bestFit="1" customWidth="1"/>
    <col min="13032" max="13032" width="7.25" style="37" bestFit="1" customWidth="1"/>
    <col min="13033" max="13033" width="6.875" style="37" customWidth="1"/>
    <col min="13034" max="13034" width="6.875" style="37" bestFit="1" customWidth="1"/>
    <col min="13035" max="13035" width="7.75" style="37" bestFit="1" customWidth="1"/>
    <col min="13036" max="13036" width="7.375" style="37" bestFit="1" customWidth="1"/>
    <col min="13037" max="13279" width="9" style="37"/>
    <col min="13280" max="13280" width="3.625" style="37" bestFit="1" customWidth="1"/>
    <col min="13281" max="13281" width="36" style="37" bestFit="1" customWidth="1"/>
    <col min="13282" max="13282" width="4.75" style="37" bestFit="1" customWidth="1"/>
    <col min="13283" max="13283" width="10.25" style="37" bestFit="1" customWidth="1"/>
    <col min="13284" max="13284" width="7.5" style="37" customWidth="1"/>
    <col min="13285" max="13286" width="6.875" style="37" customWidth="1"/>
    <col min="13287" max="13287" width="6.875" style="37" bestFit="1" customWidth="1"/>
    <col min="13288" max="13288" width="7.25" style="37" bestFit="1" customWidth="1"/>
    <col min="13289" max="13289" width="6.875" style="37" customWidth="1"/>
    <col min="13290" max="13290" width="6.875" style="37" bestFit="1" customWidth="1"/>
    <col min="13291" max="13291" width="7.75" style="37" bestFit="1" customWidth="1"/>
    <col min="13292" max="13292" width="7.375" style="37" bestFit="1" customWidth="1"/>
    <col min="13293" max="13535" width="9" style="37"/>
    <col min="13536" max="13536" width="3.625" style="37" bestFit="1" customWidth="1"/>
    <col min="13537" max="13537" width="36" style="37" bestFit="1" customWidth="1"/>
    <col min="13538" max="13538" width="4.75" style="37" bestFit="1" customWidth="1"/>
    <col min="13539" max="13539" width="10.25" style="37" bestFit="1" customWidth="1"/>
    <col min="13540" max="13540" width="7.5" style="37" customWidth="1"/>
    <col min="13541" max="13542" width="6.875" style="37" customWidth="1"/>
    <col min="13543" max="13543" width="6.875" style="37" bestFit="1" customWidth="1"/>
    <col min="13544" max="13544" width="7.25" style="37" bestFit="1" customWidth="1"/>
    <col min="13545" max="13545" width="6.875" style="37" customWidth="1"/>
    <col min="13546" max="13546" width="6.875" style="37" bestFit="1" customWidth="1"/>
    <col min="13547" max="13547" width="7.75" style="37" bestFit="1" customWidth="1"/>
    <col min="13548" max="13548" width="7.375" style="37" bestFit="1" customWidth="1"/>
    <col min="13549" max="13791" width="9" style="37"/>
    <col min="13792" max="13792" width="3.625" style="37" bestFit="1" customWidth="1"/>
    <col min="13793" max="13793" width="36" style="37" bestFit="1" customWidth="1"/>
    <col min="13794" max="13794" width="4.75" style="37" bestFit="1" customWidth="1"/>
    <col min="13795" max="13795" width="10.25" style="37" bestFit="1" customWidth="1"/>
    <col min="13796" max="13796" width="7.5" style="37" customWidth="1"/>
    <col min="13797" max="13798" width="6.875" style="37" customWidth="1"/>
    <col min="13799" max="13799" width="6.875" style="37" bestFit="1" customWidth="1"/>
    <col min="13800" max="13800" width="7.25" style="37" bestFit="1" customWidth="1"/>
    <col min="13801" max="13801" width="6.875" style="37" customWidth="1"/>
    <col min="13802" max="13802" width="6.875" style="37" bestFit="1" customWidth="1"/>
    <col min="13803" max="13803" width="7.75" style="37" bestFit="1" customWidth="1"/>
    <col min="13804" max="13804" width="7.375" style="37" bestFit="1" customWidth="1"/>
    <col min="13805" max="14047" width="9" style="37"/>
    <col min="14048" max="14048" width="3.625" style="37" bestFit="1" customWidth="1"/>
    <col min="14049" max="14049" width="36" style="37" bestFit="1" customWidth="1"/>
    <col min="14050" max="14050" width="4.75" style="37" bestFit="1" customWidth="1"/>
    <col min="14051" max="14051" width="10.25" style="37" bestFit="1" customWidth="1"/>
    <col min="14052" max="14052" width="7.5" style="37" customWidth="1"/>
    <col min="14053" max="14054" width="6.875" style="37" customWidth="1"/>
    <col min="14055" max="14055" width="6.875" style="37" bestFit="1" customWidth="1"/>
    <col min="14056" max="14056" width="7.25" style="37" bestFit="1" customWidth="1"/>
    <col min="14057" max="14057" width="6.875" style="37" customWidth="1"/>
    <col min="14058" max="14058" width="6.875" style="37" bestFit="1" customWidth="1"/>
    <col min="14059" max="14059" width="7.75" style="37" bestFit="1" customWidth="1"/>
    <col min="14060" max="14060" width="7.375" style="37" bestFit="1" customWidth="1"/>
    <col min="14061" max="14303" width="9" style="37"/>
    <col min="14304" max="14304" width="3.625" style="37" bestFit="1" customWidth="1"/>
    <col min="14305" max="14305" width="36" style="37" bestFit="1" customWidth="1"/>
    <col min="14306" max="14306" width="4.75" style="37" bestFit="1" customWidth="1"/>
    <col min="14307" max="14307" width="10.25" style="37" bestFit="1" customWidth="1"/>
    <col min="14308" max="14308" width="7.5" style="37" customWidth="1"/>
    <col min="14309" max="14310" width="6.875" style="37" customWidth="1"/>
    <col min="14311" max="14311" width="6.875" style="37" bestFit="1" customWidth="1"/>
    <col min="14312" max="14312" width="7.25" style="37" bestFit="1" customWidth="1"/>
    <col min="14313" max="14313" width="6.875" style="37" customWidth="1"/>
    <col min="14314" max="14314" width="6.875" style="37" bestFit="1" customWidth="1"/>
    <col min="14315" max="14315" width="7.75" style="37" bestFit="1" customWidth="1"/>
    <col min="14316" max="14316" width="7.375" style="37" bestFit="1" customWidth="1"/>
    <col min="14317" max="14559" width="9" style="37"/>
    <col min="14560" max="14560" width="3.625" style="37" bestFit="1" customWidth="1"/>
    <col min="14561" max="14561" width="36" style="37" bestFit="1" customWidth="1"/>
    <col min="14562" max="14562" width="4.75" style="37" bestFit="1" customWidth="1"/>
    <col min="14563" max="14563" width="10.25" style="37" bestFit="1" customWidth="1"/>
    <col min="14564" max="14564" width="7.5" style="37" customWidth="1"/>
    <col min="14565" max="14566" width="6.875" style="37" customWidth="1"/>
    <col min="14567" max="14567" width="6.875" style="37" bestFit="1" customWidth="1"/>
    <col min="14568" max="14568" width="7.25" style="37" bestFit="1" customWidth="1"/>
    <col min="14569" max="14569" width="6.875" style="37" customWidth="1"/>
    <col min="14570" max="14570" width="6.875" style="37" bestFit="1" customWidth="1"/>
    <col min="14571" max="14571" width="7.75" style="37" bestFit="1" customWidth="1"/>
    <col min="14572" max="14572" width="7.375" style="37" bestFit="1" customWidth="1"/>
    <col min="14573" max="14815" width="9" style="37"/>
    <col min="14816" max="14816" width="3.625" style="37" bestFit="1" customWidth="1"/>
    <col min="14817" max="14817" width="36" style="37" bestFit="1" customWidth="1"/>
    <col min="14818" max="14818" width="4.75" style="37" bestFit="1" customWidth="1"/>
    <col min="14819" max="14819" width="10.25" style="37" bestFit="1" customWidth="1"/>
    <col min="14820" max="14820" width="7.5" style="37" customWidth="1"/>
    <col min="14821" max="14822" width="6.875" style="37" customWidth="1"/>
    <col min="14823" max="14823" width="6.875" style="37" bestFit="1" customWidth="1"/>
    <col min="14824" max="14824" width="7.25" style="37" bestFit="1" customWidth="1"/>
    <col min="14825" max="14825" width="6.875" style="37" customWidth="1"/>
    <col min="14826" max="14826" width="6.875" style="37" bestFit="1" customWidth="1"/>
    <col min="14827" max="14827" width="7.75" style="37" bestFit="1" customWidth="1"/>
    <col min="14828" max="14828" width="7.375" style="37" bestFit="1" customWidth="1"/>
    <col min="14829" max="15071" width="9" style="37"/>
    <col min="15072" max="15072" width="3.625" style="37" bestFit="1" customWidth="1"/>
    <col min="15073" max="15073" width="36" style="37" bestFit="1" customWidth="1"/>
    <col min="15074" max="15074" width="4.75" style="37" bestFit="1" customWidth="1"/>
    <col min="15075" max="15075" width="10.25" style="37" bestFit="1" customWidth="1"/>
    <col min="15076" max="15076" width="7.5" style="37" customWidth="1"/>
    <col min="15077" max="15078" width="6.875" style="37" customWidth="1"/>
    <col min="15079" max="15079" width="6.875" style="37" bestFit="1" customWidth="1"/>
    <col min="15080" max="15080" width="7.25" style="37" bestFit="1" customWidth="1"/>
    <col min="15081" max="15081" width="6.875" style="37" customWidth="1"/>
    <col min="15082" max="15082" width="6.875" style="37" bestFit="1" customWidth="1"/>
    <col min="15083" max="15083" width="7.75" style="37" bestFit="1" customWidth="1"/>
    <col min="15084" max="15084" width="7.375" style="37" bestFit="1" customWidth="1"/>
    <col min="15085" max="15327" width="9" style="37"/>
    <col min="15328" max="15328" width="3.625" style="37" bestFit="1" customWidth="1"/>
    <col min="15329" max="15329" width="36" style="37" bestFit="1" customWidth="1"/>
    <col min="15330" max="15330" width="4.75" style="37" bestFit="1" customWidth="1"/>
    <col min="15331" max="15331" width="10.25" style="37" bestFit="1" customWidth="1"/>
    <col min="15332" max="15332" width="7.5" style="37" customWidth="1"/>
    <col min="15333" max="15334" width="6.875" style="37" customWidth="1"/>
    <col min="15335" max="15335" width="6.875" style="37" bestFit="1" customWidth="1"/>
    <col min="15336" max="15336" width="7.25" style="37" bestFit="1" customWidth="1"/>
    <col min="15337" max="15337" width="6.875" style="37" customWidth="1"/>
    <col min="15338" max="15338" width="6.875" style="37" bestFit="1" customWidth="1"/>
    <col min="15339" max="15339" width="7.75" style="37" bestFit="1" customWidth="1"/>
    <col min="15340" max="15340" width="7.375" style="37" bestFit="1" customWidth="1"/>
    <col min="15341" max="15583" width="9" style="37"/>
    <col min="15584" max="15584" width="3.625" style="37" bestFit="1" customWidth="1"/>
    <col min="15585" max="15585" width="36" style="37" bestFit="1" customWidth="1"/>
    <col min="15586" max="15586" width="4.75" style="37" bestFit="1" customWidth="1"/>
    <col min="15587" max="15587" width="10.25" style="37" bestFit="1" customWidth="1"/>
    <col min="15588" max="15588" width="7.5" style="37" customWidth="1"/>
    <col min="15589" max="15590" width="6.875" style="37" customWidth="1"/>
    <col min="15591" max="15591" width="6.875" style="37" bestFit="1" customWidth="1"/>
    <col min="15592" max="15592" width="7.25" style="37" bestFit="1" customWidth="1"/>
    <col min="15593" max="15593" width="6.875" style="37" customWidth="1"/>
    <col min="15594" max="15594" width="6.875" style="37" bestFit="1" customWidth="1"/>
    <col min="15595" max="15595" width="7.75" style="37" bestFit="1" customWidth="1"/>
    <col min="15596" max="15596" width="7.375" style="37" bestFit="1" customWidth="1"/>
    <col min="15597" max="15839" width="9" style="37"/>
    <col min="15840" max="15840" width="3.625" style="37" bestFit="1" customWidth="1"/>
    <col min="15841" max="15841" width="36" style="37" bestFit="1" customWidth="1"/>
    <col min="15842" max="15842" width="4.75" style="37" bestFit="1" customWidth="1"/>
    <col min="15843" max="15843" width="10.25" style="37" bestFit="1" customWidth="1"/>
    <col min="15844" max="15844" width="7.5" style="37" customWidth="1"/>
    <col min="15845" max="15846" width="6.875" style="37" customWidth="1"/>
    <col min="15847" max="15847" width="6.875" style="37" bestFit="1" customWidth="1"/>
    <col min="15848" max="15848" width="7.25" style="37" bestFit="1" customWidth="1"/>
    <col min="15849" max="15849" width="6.875" style="37" customWidth="1"/>
    <col min="15850" max="15850" width="6.875" style="37" bestFit="1" customWidth="1"/>
    <col min="15851" max="15851" width="7.75" style="37" bestFit="1" customWidth="1"/>
    <col min="15852" max="15852" width="7.375" style="37" bestFit="1" customWidth="1"/>
    <col min="15853" max="16095" width="9" style="37"/>
    <col min="16096" max="16096" width="3.625" style="37" bestFit="1" customWidth="1"/>
    <col min="16097" max="16097" width="36" style="37" bestFit="1" customWidth="1"/>
    <col min="16098" max="16098" width="4.75" style="37" bestFit="1" customWidth="1"/>
    <col min="16099" max="16099" width="10.25" style="37" bestFit="1" customWidth="1"/>
    <col min="16100" max="16100" width="7.5" style="37" customWidth="1"/>
    <col min="16101" max="16102" width="6.875" style="37" customWidth="1"/>
    <col min="16103" max="16103" width="6.875" style="37" bestFit="1" customWidth="1"/>
    <col min="16104" max="16104" width="7.25" style="37" bestFit="1" customWidth="1"/>
    <col min="16105" max="16105" width="6.875" style="37" customWidth="1"/>
    <col min="16106" max="16106" width="6.875" style="37" bestFit="1" customWidth="1"/>
    <col min="16107" max="16107" width="7.75" style="37" bestFit="1" customWidth="1"/>
    <col min="16108" max="16108" width="7.375" style="37" bestFit="1" customWidth="1"/>
    <col min="16109" max="16384" width="9" style="37"/>
  </cols>
  <sheetData>
    <row r="1" spans="1:11" s="31" customFormat="1">
      <c r="A1" s="1064" t="s">
        <v>758</v>
      </c>
      <c r="B1" s="1064"/>
      <c r="C1" s="1064"/>
      <c r="D1" s="1064"/>
      <c r="E1" s="1064"/>
      <c r="F1" s="1064"/>
    </row>
    <row r="2" spans="1:11" s="31" customFormat="1">
      <c r="A2" s="1064" t="s">
        <v>153</v>
      </c>
      <c r="B2" s="1064"/>
      <c r="C2" s="1064"/>
      <c r="D2" s="1064"/>
      <c r="E2" s="1064"/>
      <c r="F2" s="1064"/>
    </row>
    <row r="3" spans="1:11">
      <c r="A3" s="32"/>
      <c r="B3" s="807"/>
      <c r="C3" s="32"/>
      <c r="D3" s="818">
        <f>D8+D19+D57</f>
        <v>34002.112828000005</v>
      </c>
      <c r="E3" s="32"/>
      <c r="F3" s="34"/>
    </row>
    <row r="4" spans="1:11" ht="12.75" customHeight="1">
      <c r="A4" s="805" t="s">
        <v>164</v>
      </c>
      <c r="B4" s="1065" t="s">
        <v>165</v>
      </c>
      <c r="C4" s="1065" t="s">
        <v>2</v>
      </c>
      <c r="D4" s="1144" t="s">
        <v>972</v>
      </c>
      <c r="E4" s="1145"/>
      <c r="F4" s="1142" t="s">
        <v>973</v>
      </c>
      <c r="G4" s="1143"/>
      <c r="H4" s="1141" t="s">
        <v>288</v>
      </c>
      <c r="I4" s="1141"/>
    </row>
    <row r="5" spans="1:11">
      <c r="A5" s="806" t="s">
        <v>168</v>
      </c>
      <c r="B5" s="1066"/>
      <c r="C5" s="1066"/>
      <c r="D5" s="819" t="s">
        <v>287</v>
      </c>
      <c r="E5" s="806" t="s">
        <v>486</v>
      </c>
      <c r="F5" s="806" t="s">
        <v>287</v>
      </c>
      <c r="G5" s="806" t="s">
        <v>486</v>
      </c>
      <c r="H5" s="806" t="s">
        <v>287</v>
      </c>
      <c r="I5" s="806" t="s">
        <v>486</v>
      </c>
    </row>
    <row r="6" spans="1:11" s="43" customFormat="1" ht="11.25">
      <c r="A6" s="41" t="s">
        <v>10</v>
      </c>
      <c r="B6" s="41" t="s">
        <v>11</v>
      </c>
      <c r="C6" s="41" t="s">
        <v>12</v>
      </c>
      <c r="D6" s="820"/>
      <c r="E6" s="41"/>
      <c r="F6" s="143" t="s">
        <v>169</v>
      </c>
    </row>
    <row r="7" spans="1:11" ht="14.1" customHeight="1">
      <c r="A7" s="44"/>
      <c r="B7" s="45" t="s">
        <v>170</v>
      </c>
      <c r="C7" s="46"/>
      <c r="D7" s="738">
        <v>34002.112828000005</v>
      </c>
      <c r="E7" s="823">
        <f>D7*100/$F$7</f>
        <v>100</v>
      </c>
      <c r="F7" s="142">
        <v>34002.112828000005</v>
      </c>
      <c r="G7" s="823">
        <f>F7*100/$F$7</f>
        <v>100</v>
      </c>
      <c r="H7" s="227">
        <f>F7-D7</f>
        <v>0</v>
      </c>
      <c r="I7" s="227">
        <f>G7-E7</f>
        <v>0</v>
      </c>
      <c r="J7" s="37">
        <v>34002.112828000005</v>
      </c>
    </row>
    <row r="8" spans="1:11" ht="14.1" customHeight="1">
      <c r="A8" s="82">
        <v>1</v>
      </c>
      <c r="B8" s="83" t="s">
        <v>171</v>
      </c>
      <c r="C8" s="67" t="s">
        <v>172</v>
      </c>
      <c r="D8" s="701">
        <f>D7-D19-D57</f>
        <v>28536.559157000007</v>
      </c>
      <c r="E8" s="824">
        <v>83.925841024504706</v>
      </c>
      <c r="F8" s="84">
        <f>VLOOKUP(C8,'CH01'!$C$7:$D$60,2,0)</f>
        <v>27708.772563999999</v>
      </c>
      <c r="G8" s="823">
        <f t="shared" ref="G8:G57" si="0">F8*100/$F$7</f>
        <v>81.491325860146034</v>
      </c>
      <c r="H8" s="227">
        <f t="shared" ref="H8:H57" si="1">F8-D8</f>
        <v>-827.786593000008</v>
      </c>
      <c r="I8" s="227">
        <f t="shared" ref="I8:I57" si="2">G8-E8</f>
        <v>-2.4345151643586718</v>
      </c>
      <c r="J8" s="37">
        <v>28536.559157000007</v>
      </c>
      <c r="K8" s="37">
        <f>J8*100/J7</f>
        <v>83.925841024504706</v>
      </c>
    </row>
    <row r="9" spans="1:11" ht="14.1" customHeight="1">
      <c r="A9" s="49" t="s">
        <v>173</v>
      </c>
      <c r="B9" s="50" t="s">
        <v>174</v>
      </c>
      <c r="C9" s="51" t="s">
        <v>175</v>
      </c>
      <c r="D9" s="376">
        <v>0</v>
      </c>
      <c r="E9" s="814"/>
      <c r="F9" s="53">
        <f>VLOOKUP(C9,'CH01'!$C$7:$D$60,2,0)</f>
        <v>0</v>
      </c>
      <c r="G9" s="702">
        <f t="shared" si="0"/>
        <v>0</v>
      </c>
      <c r="H9" s="75">
        <f t="shared" si="1"/>
        <v>0</v>
      </c>
      <c r="I9" s="75">
        <f t="shared" si="2"/>
        <v>0</v>
      </c>
    </row>
    <row r="10" spans="1:11" ht="14.1" customHeight="1">
      <c r="A10" s="49"/>
      <c r="B10" s="54" t="s">
        <v>176</v>
      </c>
      <c r="C10" s="55" t="s">
        <v>177</v>
      </c>
      <c r="D10" s="376">
        <v>0</v>
      </c>
      <c r="E10" s="815"/>
      <c r="F10" s="53">
        <f>VLOOKUP(C10,'CH01'!$C$7:$D$60,2,0)</f>
        <v>0</v>
      </c>
      <c r="G10" s="702">
        <f t="shared" si="0"/>
        <v>0</v>
      </c>
      <c r="H10" s="75">
        <f t="shared" si="1"/>
        <v>0</v>
      </c>
      <c r="I10" s="75">
        <f t="shared" si="2"/>
        <v>0</v>
      </c>
    </row>
    <row r="11" spans="1:11" ht="14.1" customHeight="1">
      <c r="A11" s="49" t="s">
        <v>178</v>
      </c>
      <c r="B11" s="50" t="s">
        <v>179</v>
      </c>
      <c r="C11" s="51" t="s">
        <v>180</v>
      </c>
      <c r="D11" s="376">
        <v>631.70000000000005</v>
      </c>
      <c r="E11" s="817">
        <f>D11*100/$D$7</f>
        <v>1.857825727464232</v>
      </c>
      <c r="F11" s="53">
        <f>VLOOKUP(C11,'CH01'!$C$7:$D$60,2,0)</f>
        <v>460.59168999999997</v>
      </c>
      <c r="G11" s="702">
        <f t="shared" si="0"/>
        <v>1.3545972637933037</v>
      </c>
      <c r="H11" s="75">
        <f t="shared" si="1"/>
        <v>-171.10831000000007</v>
      </c>
      <c r="I11" s="75">
        <f t="shared" si="2"/>
        <v>-0.50322846367092833</v>
      </c>
    </row>
    <row r="12" spans="1:11" s="58" customFormat="1" ht="14.1" customHeight="1">
      <c r="A12" s="49" t="s">
        <v>181</v>
      </c>
      <c r="B12" s="50" t="s">
        <v>182</v>
      </c>
      <c r="C12" s="51" t="s">
        <v>25</v>
      </c>
      <c r="D12" s="376">
        <f>D8-D11-D16-D18</f>
        <v>27738.930844000006</v>
      </c>
      <c r="E12" s="817">
        <f t="shared" ref="E12:E57" si="3">D12*100/$D$7</f>
        <v>81.580021171971396</v>
      </c>
      <c r="F12" s="53">
        <f>VLOOKUP(C12,'CH01'!$C$7:$D$60,2,0)</f>
        <v>26827.302073999996</v>
      </c>
      <c r="G12" s="702">
        <f t="shared" si="0"/>
        <v>78.898926692309232</v>
      </c>
      <c r="H12" s="75">
        <f t="shared" si="1"/>
        <v>-911.62877000001026</v>
      </c>
      <c r="I12" s="75">
        <f t="shared" si="2"/>
        <v>-2.6810944796621641</v>
      </c>
    </row>
    <row r="13" spans="1:11" s="58" customFormat="1" ht="14.1" customHeight="1">
      <c r="A13" s="49" t="s">
        <v>183</v>
      </c>
      <c r="B13" s="50" t="s">
        <v>184</v>
      </c>
      <c r="C13" s="51" t="s">
        <v>185</v>
      </c>
      <c r="D13" s="376">
        <v>0</v>
      </c>
      <c r="E13" s="817">
        <f t="shared" si="3"/>
        <v>0</v>
      </c>
      <c r="F13" s="53">
        <f>VLOOKUP(C13,'CH01'!$C$7:$D$60,2,0)</f>
        <v>0</v>
      </c>
      <c r="G13" s="702">
        <f t="shared" si="0"/>
        <v>0</v>
      </c>
      <c r="H13" s="75">
        <f t="shared" si="1"/>
        <v>0</v>
      </c>
      <c r="I13" s="75">
        <f t="shared" si="2"/>
        <v>0</v>
      </c>
    </row>
    <row r="14" spans="1:11" s="58" customFormat="1" ht="14.1" customHeight="1">
      <c r="A14" s="49" t="s">
        <v>186</v>
      </c>
      <c r="B14" s="50" t="s">
        <v>187</v>
      </c>
      <c r="C14" s="51" t="s">
        <v>188</v>
      </c>
      <c r="D14" s="376">
        <v>0</v>
      </c>
      <c r="E14" s="817">
        <f t="shared" si="3"/>
        <v>0</v>
      </c>
      <c r="F14" s="53">
        <f>VLOOKUP(C14,'CH01'!$C$7:$D$60,2,0)</f>
        <v>192.43</v>
      </c>
      <c r="G14" s="702">
        <f t="shared" si="0"/>
        <v>0.56593541987643203</v>
      </c>
      <c r="H14" s="75">
        <f t="shared" si="1"/>
        <v>192.43</v>
      </c>
      <c r="I14" s="75">
        <f t="shared" si="2"/>
        <v>0.56593541987643203</v>
      </c>
    </row>
    <row r="15" spans="1:11" ht="14.1" customHeight="1">
      <c r="A15" s="49" t="s">
        <v>189</v>
      </c>
      <c r="B15" s="50" t="s">
        <v>190</v>
      </c>
      <c r="C15" s="51" t="s">
        <v>191</v>
      </c>
      <c r="D15" s="376">
        <v>0</v>
      </c>
      <c r="E15" s="817">
        <f t="shared" si="3"/>
        <v>0</v>
      </c>
      <c r="F15" s="53">
        <f>VLOOKUP(C15,'CH01'!$C$7:$D$60,2,0)</f>
        <v>0</v>
      </c>
      <c r="G15" s="702">
        <f t="shared" si="0"/>
        <v>0</v>
      </c>
      <c r="H15" s="75">
        <f t="shared" si="1"/>
        <v>0</v>
      </c>
      <c r="I15" s="75">
        <f t="shared" si="2"/>
        <v>0</v>
      </c>
    </row>
    <row r="16" spans="1:11" ht="14.1" customHeight="1">
      <c r="A16" s="49" t="s">
        <v>192</v>
      </c>
      <c r="B16" s="50" t="s">
        <v>193</v>
      </c>
      <c r="C16" s="51" t="s">
        <v>194</v>
      </c>
      <c r="D16" s="376">
        <v>12.785653000000002</v>
      </c>
      <c r="E16" s="817">
        <f t="shared" si="3"/>
        <v>3.7602525068593073E-2</v>
      </c>
      <c r="F16" s="53">
        <f>VLOOKUP(C16,'CH01'!$C$7:$D$60,2,0)</f>
        <v>12.484999999999999</v>
      </c>
      <c r="G16" s="702">
        <f t="shared" si="0"/>
        <v>3.6718306486292443E-2</v>
      </c>
      <c r="H16" s="75">
        <f t="shared" si="1"/>
        <v>-0.30065300000000228</v>
      </c>
      <c r="I16" s="75">
        <f t="shared" si="2"/>
        <v>-8.8421858230063044E-4</v>
      </c>
    </row>
    <row r="17" spans="1:14" ht="14.1" customHeight="1">
      <c r="A17" s="49" t="s">
        <v>195</v>
      </c>
      <c r="B17" s="50" t="s">
        <v>196</v>
      </c>
      <c r="C17" s="51" t="s">
        <v>197</v>
      </c>
      <c r="D17" s="376">
        <v>0</v>
      </c>
      <c r="E17" s="817">
        <f t="shared" si="3"/>
        <v>0</v>
      </c>
      <c r="F17" s="53">
        <f>VLOOKUP(C17,'CH01'!$C$7:$D$60,2,0)</f>
        <v>0</v>
      </c>
      <c r="G17" s="702">
        <f t="shared" si="0"/>
        <v>0</v>
      </c>
      <c r="H17" s="75">
        <f t="shared" si="1"/>
        <v>0</v>
      </c>
      <c r="I17" s="75">
        <f t="shared" si="2"/>
        <v>0</v>
      </c>
    </row>
    <row r="18" spans="1:14" ht="14.1" customHeight="1">
      <c r="A18" s="49" t="s">
        <v>198</v>
      </c>
      <c r="B18" s="50" t="s">
        <v>199</v>
      </c>
      <c r="C18" s="51" t="s">
        <v>127</v>
      </c>
      <c r="D18" s="376">
        <v>153.14266000000001</v>
      </c>
      <c r="E18" s="817">
        <f t="shared" si="3"/>
        <v>0.45039160000048689</v>
      </c>
      <c r="F18" s="53">
        <f>VLOOKUP(C18,'CH01'!$C$7:$D$60,2,0)</f>
        <v>215.96380000000002</v>
      </c>
      <c r="G18" s="702">
        <f t="shared" si="0"/>
        <v>0.63514817768076604</v>
      </c>
      <c r="H18" s="75">
        <f t="shared" si="1"/>
        <v>62.821140000000014</v>
      </c>
      <c r="I18" s="75">
        <f t="shared" si="2"/>
        <v>0.18475657768027914</v>
      </c>
    </row>
    <row r="19" spans="1:14" s="58" customFormat="1" ht="14.1" customHeight="1">
      <c r="A19" s="82">
        <v>2</v>
      </c>
      <c r="B19" s="85" t="s">
        <v>200</v>
      </c>
      <c r="C19" s="86" t="s">
        <v>201</v>
      </c>
      <c r="D19" s="701">
        <f>SUM(D20:D28)+SUM(D40:D56)</f>
        <v>4586.9536710000002</v>
      </c>
      <c r="E19" s="822">
        <f t="shared" si="3"/>
        <v>13.490201900697015</v>
      </c>
      <c r="F19" s="84">
        <f>VLOOKUP(C19,'CH01'!$C$7:$D$60,2,0)</f>
        <v>6293.336945</v>
      </c>
      <c r="G19" s="823">
        <f t="shared" si="0"/>
        <v>18.508664378695823</v>
      </c>
      <c r="H19" s="227">
        <f t="shared" si="1"/>
        <v>1706.3832739999998</v>
      </c>
      <c r="I19" s="227">
        <f t="shared" si="2"/>
        <v>5.0184624779988081</v>
      </c>
      <c r="J19" s="99"/>
      <c r="K19" s="99"/>
      <c r="L19" s="99"/>
      <c r="M19" s="99"/>
      <c r="N19" s="99"/>
    </row>
    <row r="20" spans="1:14" s="58" customFormat="1" ht="14.1" customHeight="1">
      <c r="A20" s="49" t="s">
        <v>202</v>
      </c>
      <c r="B20" s="59" t="s">
        <v>203</v>
      </c>
      <c r="C20" s="60" t="s">
        <v>113</v>
      </c>
      <c r="D20" s="376">
        <v>18.774519999999999</v>
      </c>
      <c r="E20" s="817">
        <f t="shared" si="3"/>
        <v>5.5215745253746666E-2</v>
      </c>
      <c r="F20" s="53">
        <f>VLOOKUP(C20,'CH01'!$C$7:$D$60,2,0)</f>
        <v>22.034672</v>
      </c>
      <c r="G20" s="702">
        <f t="shared" si="0"/>
        <v>6.48038317838147E-2</v>
      </c>
      <c r="H20" s="75">
        <f t="shared" si="1"/>
        <v>3.2601520000000015</v>
      </c>
      <c r="I20" s="75">
        <f t="shared" si="2"/>
        <v>9.5880865300680337E-3</v>
      </c>
      <c r="J20" s="99"/>
      <c r="K20" s="99"/>
      <c r="L20" s="99"/>
      <c r="M20" s="99"/>
      <c r="N20" s="99"/>
    </row>
    <row r="21" spans="1:14" s="58" customFormat="1" ht="14.1" customHeight="1">
      <c r="A21" s="49" t="s">
        <v>204</v>
      </c>
      <c r="B21" s="59" t="s">
        <v>205</v>
      </c>
      <c r="C21" s="60" t="s">
        <v>114</v>
      </c>
      <c r="D21" s="376">
        <v>41.650891000000001</v>
      </c>
      <c r="E21" s="817">
        <f t="shared" si="3"/>
        <v>0.12249500850341687</v>
      </c>
      <c r="F21" s="53">
        <f>VLOOKUP(C21,'CH01'!$C$7:$D$60,2,0)</f>
        <v>48.538588000000004</v>
      </c>
      <c r="G21" s="702">
        <f t="shared" si="0"/>
        <v>0.14275168206614949</v>
      </c>
      <c r="H21" s="75">
        <f t="shared" si="1"/>
        <v>6.8876970000000028</v>
      </c>
      <c r="I21" s="75">
        <f t="shared" si="2"/>
        <v>2.0256673562732627E-2</v>
      </c>
      <c r="J21" s="99"/>
      <c r="K21" s="99"/>
      <c r="L21" s="99"/>
      <c r="M21" s="99"/>
      <c r="N21" s="99"/>
    </row>
    <row r="22" spans="1:14" s="58" customFormat="1" ht="14.1" customHeight="1">
      <c r="A22" s="49" t="s">
        <v>206</v>
      </c>
      <c r="B22" s="59" t="s">
        <v>207</v>
      </c>
      <c r="C22" s="51" t="s">
        <v>208</v>
      </c>
      <c r="D22" s="376">
        <v>999.057323</v>
      </c>
      <c r="E22" s="817">
        <f t="shared" si="3"/>
        <v>2.9382213042281831</v>
      </c>
      <c r="F22" s="53">
        <f>VLOOKUP(C22,'CH01'!$C$7:$D$60,2,0)</f>
        <v>1092.4242449999999</v>
      </c>
      <c r="G22" s="702">
        <f t="shared" si="0"/>
        <v>3.2128128346789442</v>
      </c>
      <c r="H22" s="75">
        <f t="shared" si="1"/>
        <v>93.366921999999931</v>
      </c>
      <c r="I22" s="75">
        <f t="shared" si="2"/>
        <v>0.27459153045076112</v>
      </c>
      <c r="J22" s="99"/>
      <c r="K22" s="99"/>
      <c r="L22" s="99"/>
      <c r="M22" s="99"/>
      <c r="N22" s="99"/>
    </row>
    <row r="23" spans="1:14" s="58" customFormat="1" ht="14.1" customHeight="1">
      <c r="A23" s="49" t="s">
        <v>209</v>
      </c>
      <c r="B23" s="59" t="s">
        <v>210</v>
      </c>
      <c r="C23" s="60" t="s">
        <v>211</v>
      </c>
      <c r="D23" s="376">
        <v>0</v>
      </c>
      <c r="E23" s="817">
        <f t="shared" si="3"/>
        <v>0</v>
      </c>
      <c r="F23" s="53">
        <f>VLOOKUP(C23,'CH01'!$C$7:$D$60,2,0)</f>
        <v>0</v>
      </c>
      <c r="G23" s="702">
        <f t="shared" si="0"/>
        <v>0</v>
      </c>
      <c r="H23" s="75">
        <f t="shared" si="1"/>
        <v>0</v>
      </c>
      <c r="I23" s="75">
        <f t="shared" si="2"/>
        <v>0</v>
      </c>
      <c r="J23" s="99"/>
      <c r="K23" s="99"/>
      <c r="L23" s="99"/>
      <c r="M23" s="99"/>
      <c r="N23" s="99"/>
    </row>
    <row r="24" spans="1:14" s="63" customFormat="1" ht="14.1" customHeight="1">
      <c r="A24" s="61" t="s">
        <v>212</v>
      </c>
      <c r="B24" s="804" t="s">
        <v>213</v>
      </c>
      <c r="C24" s="61" t="s">
        <v>214</v>
      </c>
      <c r="D24" s="376">
        <v>0</v>
      </c>
      <c r="E24" s="817">
        <f t="shared" si="3"/>
        <v>0</v>
      </c>
      <c r="F24" s="53">
        <f>VLOOKUP(C24,'CH01'!$C$7:$D$60,2,0)</f>
        <v>0</v>
      </c>
      <c r="G24" s="702">
        <f t="shared" si="0"/>
        <v>0</v>
      </c>
      <c r="H24" s="75">
        <f t="shared" si="1"/>
        <v>0</v>
      </c>
      <c r="I24" s="75">
        <f t="shared" si="2"/>
        <v>0</v>
      </c>
      <c r="J24" s="99"/>
      <c r="K24" s="99"/>
      <c r="L24" s="99"/>
      <c r="M24" s="99"/>
      <c r="N24" s="99"/>
    </row>
    <row r="25" spans="1:14" s="63" customFormat="1" ht="14.1" customHeight="1">
      <c r="A25" s="61" t="s">
        <v>215</v>
      </c>
      <c r="B25" s="804" t="s">
        <v>216</v>
      </c>
      <c r="C25" s="61" t="s">
        <v>129</v>
      </c>
      <c r="D25" s="376">
        <v>28.003523999999999</v>
      </c>
      <c r="E25" s="817">
        <f t="shared" si="3"/>
        <v>8.2358187979835476E-2</v>
      </c>
      <c r="F25" s="53">
        <f>VLOOKUP(C25,'CH01'!$C$7:$D$60,2,0)</f>
        <v>87.788473999999994</v>
      </c>
      <c r="G25" s="702">
        <f t="shared" si="0"/>
        <v>0.25818534996362952</v>
      </c>
      <c r="H25" s="75">
        <f t="shared" si="1"/>
        <v>59.784949999999995</v>
      </c>
      <c r="I25" s="75">
        <f t="shared" si="2"/>
        <v>0.17582716198379406</v>
      </c>
      <c r="J25" s="99"/>
      <c r="K25" s="99"/>
      <c r="L25" s="99"/>
      <c r="M25" s="99"/>
      <c r="N25" s="99"/>
    </row>
    <row r="26" spans="1:14" s="63" customFormat="1" ht="14.1" customHeight="1">
      <c r="A26" s="61" t="s">
        <v>217</v>
      </c>
      <c r="B26" s="804" t="s">
        <v>218</v>
      </c>
      <c r="C26" s="61" t="s">
        <v>128</v>
      </c>
      <c r="D26" s="376">
        <v>745.22097700000018</v>
      </c>
      <c r="E26" s="817">
        <f t="shared" si="3"/>
        <v>2.1916902069283375</v>
      </c>
      <c r="F26" s="53">
        <f>VLOOKUP(C26,'CH01'!$C$7:$D$60,2,0)</f>
        <v>869.38503700000001</v>
      </c>
      <c r="G26" s="702">
        <f t="shared" si="0"/>
        <v>2.5568559265648934</v>
      </c>
      <c r="H26" s="75">
        <f t="shared" si="1"/>
        <v>124.16405999999984</v>
      </c>
      <c r="I26" s="75">
        <f t="shared" si="2"/>
        <v>0.36516571963655586</v>
      </c>
      <c r="J26" s="99"/>
      <c r="K26" s="99"/>
      <c r="L26" s="99"/>
      <c r="M26" s="99"/>
      <c r="N26" s="99"/>
    </row>
    <row r="27" spans="1:14" s="63" customFormat="1" ht="14.1" customHeight="1">
      <c r="A27" s="61" t="s">
        <v>219</v>
      </c>
      <c r="B27" s="804" t="s">
        <v>220</v>
      </c>
      <c r="C27" s="61" t="s">
        <v>221</v>
      </c>
      <c r="D27" s="376">
        <v>0</v>
      </c>
      <c r="E27" s="817">
        <f t="shared" si="3"/>
        <v>0</v>
      </c>
      <c r="F27" s="53">
        <f>VLOOKUP(C27,'CH01'!$C$7:$D$60,2,0)</f>
        <v>0</v>
      </c>
      <c r="G27" s="702">
        <f t="shared" si="0"/>
        <v>0</v>
      </c>
      <c r="H27" s="75">
        <f t="shared" si="1"/>
        <v>0</v>
      </c>
      <c r="I27" s="75">
        <f t="shared" si="2"/>
        <v>0</v>
      </c>
      <c r="J27" s="99"/>
      <c r="K27" s="99"/>
      <c r="L27" s="99"/>
      <c r="M27" s="99"/>
      <c r="N27" s="99"/>
    </row>
    <row r="28" spans="1:14" s="63" customFormat="1" ht="14.1" customHeight="1">
      <c r="A28" s="61" t="s">
        <v>222</v>
      </c>
      <c r="B28" s="804" t="s">
        <v>282</v>
      </c>
      <c r="C28" s="61" t="s">
        <v>223</v>
      </c>
      <c r="D28" s="376">
        <f>SUM(D29:D39)</f>
        <v>1645.4623750000001</v>
      </c>
      <c r="E28" s="817">
        <f t="shared" si="3"/>
        <v>4.8392944971495933</v>
      </c>
      <c r="F28" s="53">
        <f>VLOOKUP(C28,'CH01'!$C$7:$D$60,2,0)</f>
        <v>1958.8420090000002</v>
      </c>
      <c r="G28" s="702">
        <f t="shared" si="0"/>
        <v>5.7609420300109591</v>
      </c>
      <c r="H28" s="75">
        <f t="shared" si="1"/>
        <v>313.37963400000012</v>
      </c>
      <c r="I28" s="75">
        <f t="shared" si="2"/>
        <v>0.9216475328613658</v>
      </c>
      <c r="J28" s="99"/>
      <c r="K28" s="99"/>
      <c r="L28" s="99"/>
      <c r="M28" s="99"/>
      <c r="N28" s="99"/>
    </row>
    <row r="29" spans="1:14" s="141" customFormat="1" ht="14.1" customHeight="1">
      <c r="A29" s="76" t="s">
        <v>106</v>
      </c>
      <c r="B29" s="77" t="s">
        <v>273</v>
      </c>
      <c r="C29" s="76" t="s">
        <v>119</v>
      </c>
      <c r="D29" s="376">
        <v>0.135629</v>
      </c>
      <c r="E29" s="817">
        <f t="shared" si="3"/>
        <v>3.9888403607764175E-4</v>
      </c>
      <c r="F29" s="53">
        <f>VLOOKUP(C29,'CH01'!$C$7:$D$60,2,0)</f>
        <v>24.729413999999998</v>
      </c>
      <c r="G29" s="702">
        <f t="shared" si="0"/>
        <v>7.2729051059544331E-2</v>
      </c>
      <c r="H29" s="75">
        <f t="shared" si="1"/>
        <v>24.593784999999997</v>
      </c>
      <c r="I29" s="75">
        <f t="shared" si="2"/>
        <v>7.2330167023466688E-2</v>
      </c>
      <c r="J29" s="734"/>
      <c r="K29" s="734"/>
      <c r="L29" s="734"/>
      <c r="M29" s="734"/>
      <c r="N29" s="734"/>
    </row>
    <row r="30" spans="1:14" s="141" customFormat="1" ht="14.1" customHeight="1">
      <c r="A30" s="76" t="s">
        <v>106</v>
      </c>
      <c r="B30" s="77" t="s">
        <v>274</v>
      </c>
      <c r="C30" s="76" t="s">
        <v>120</v>
      </c>
      <c r="D30" s="376">
        <v>1.3475369999999998</v>
      </c>
      <c r="E30" s="817">
        <f t="shared" si="3"/>
        <v>3.963097842820909E-3</v>
      </c>
      <c r="F30" s="53">
        <f>VLOOKUP(C30,'CH01'!$C$7:$D$60,2,0)</f>
        <v>10.66283</v>
      </c>
      <c r="G30" s="702">
        <f t="shared" si="0"/>
        <v>3.135931597526901E-2</v>
      </c>
      <c r="H30" s="75">
        <f t="shared" si="1"/>
        <v>9.3152930000000005</v>
      </c>
      <c r="I30" s="75">
        <f t="shared" si="2"/>
        <v>2.7396218132448101E-2</v>
      </c>
      <c r="J30" s="734"/>
      <c r="K30" s="734"/>
      <c r="L30" s="734"/>
      <c r="M30" s="734"/>
      <c r="N30" s="734"/>
    </row>
    <row r="31" spans="1:14" s="141" customFormat="1" ht="14.1" customHeight="1">
      <c r="A31" s="76" t="s">
        <v>106</v>
      </c>
      <c r="B31" s="77" t="s">
        <v>275</v>
      </c>
      <c r="C31" s="76" t="s">
        <v>89</v>
      </c>
      <c r="D31" s="376">
        <v>30.289497000000001</v>
      </c>
      <c r="E31" s="817">
        <f t="shared" si="3"/>
        <v>8.9081220197167438E-2</v>
      </c>
      <c r="F31" s="53">
        <f>VLOOKUP(C31,'CH01'!$C$7:$D$60,2,0)</f>
        <v>67.949961999999985</v>
      </c>
      <c r="G31" s="702">
        <f t="shared" si="0"/>
        <v>0.19984041092894869</v>
      </c>
      <c r="H31" s="75">
        <f t="shared" si="1"/>
        <v>37.660464999999988</v>
      </c>
      <c r="I31" s="75">
        <f t="shared" si="2"/>
        <v>0.11075919073178125</v>
      </c>
      <c r="J31" s="734"/>
      <c r="K31" s="734"/>
      <c r="L31" s="734"/>
      <c r="M31" s="734"/>
      <c r="N31" s="734"/>
    </row>
    <row r="32" spans="1:14" s="141" customFormat="1" ht="14.1" customHeight="1">
      <c r="A32" s="76" t="s">
        <v>106</v>
      </c>
      <c r="B32" s="77" t="s">
        <v>276</v>
      </c>
      <c r="C32" s="76" t="s">
        <v>133</v>
      </c>
      <c r="D32" s="376">
        <v>11.157418</v>
      </c>
      <c r="E32" s="817">
        <f t="shared" si="3"/>
        <v>3.2813896172981659E-2</v>
      </c>
      <c r="F32" s="53">
        <f>VLOOKUP(C32,'CH01'!$C$7:$D$60,2,0)</f>
        <v>9.5361350000000016</v>
      </c>
      <c r="G32" s="702">
        <f t="shared" si="0"/>
        <v>2.8045713065651616E-2</v>
      </c>
      <c r="H32" s="75">
        <f t="shared" si="1"/>
        <v>-1.6212829999999983</v>
      </c>
      <c r="I32" s="75">
        <f t="shared" si="2"/>
        <v>-4.7681831073300429E-3</v>
      </c>
      <c r="J32" s="734"/>
      <c r="K32" s="734"/>
      <c r="L32" s="734"/>
      <c r="M32" s="734"/>
      <c r="N32" s="734"/>
    </row>
    <row r="33" spans="1:14" s="141" customFormat="1" ht="14.1" customHeight="1">
      <c r="A33" s="76" t="s">
        <v>106</v>
      </c>
      <c r="B33" s="77" t="s">
        <v>277</v>
      </c>
      <c r="C33" s="76" t="s">
        <v>278</v>
      </c>
      <c r="D33" s="376">
        <v>0</v>
      </c>
      <c r="E33" s="817">
        <f t="shared" si="3"/>
        <v>0</v>
      </c>
      <c r="F33" s="53">
        <f>VLOOKUP(C33,'CH01'!$C$7:$D$60,2,0)</f>
        <v>0</v>
      </c>
      <c r="G33" s="702">
        <f t="shared" si="0"/>
        <v>0</v>
      </c>
      <c r="H33" s="75">
        <f t="shared" si="1"/>
        <v>0</v>
      </c>
      <c r="I33" s="75">
        <f t="shared" si="2"/>
        <v>0</v>
      </c>
      <c r="J33" s="734"/>
      <c r="K33" s="734"/>
      <c r="L33" s="734"/>
      <c r="M33" s="734"/>
      <c r="N33" s="734"/>
    </row>
    <row r="34" spans="1:14" s="141" customFormat="1" ht="14.1" customHeight="1">
      <c r="A34" s="76" t="s">
        <v>106</v>
      </c>
      <c r="B34" s="77" t="s">
        <v>279</v>
      </c>
      <c r="C34" s="76" t="s">
        <v>283</v>
      </c>
      <c r="D34" s="376">
        <v>0.36849199999999999</v>
      </c>
      <c r="E34" s="817">
        <f t="shared" si="3"/>
        <v>1.0837326546853723E-3</v>
      </c>
      <c r="F34" s="53">
        <f>VLOOKUP(C34,'CH01'!$C$7:$D$60,2,0)</f>
        <v>0</v>
      </c>
      <c r="G34" s="702">
        <f t="shared" si="0"/>
        <v>0</v>
      </c>
      <c r="H34" s="75">
        <f t="shared" si="1"/>
        <v>-0.36849199999999999</v>
      </c>
      <c r="I34" s="75">
        <f t="shared" si="2"/>
        <v>-1.0837326546853723E-3</v>
      </c>
      <c r="J34" s="734"/>
      <c r="K34" s="734"/>
      <c r="L34" s="734"/>
      <c r="M34" s="734"/>
      <c r="N34" s="734"/>
    </row>
    <row r="35" spans="1:14" s="141" customFormat="1" ht="14.1" customHeight="1">
      <c r="A35" s="76" t="s">
        <v>106</v>
      </c>
      <c r="B35" s="77" t="s">
        <v>42</v>
      </c>
      <c r="C35" s="76" t="s">
        <v>115</v>
      </c>
      <c r="D35" s="376">
        <v>1388.2106350000001</v>
      </c>
      <c r="E35" s="817">
        <f t="shared" si="3"/>
        <v>4.0827187475739413</v>
      </c>
      <c r="F35" s="53">
        <f>VLOOKUP(C35,'CH01'!$C$7:$D$60,2,0)</f>
        <v>1620.1608659999999</v>
      </c>
      <c r="G35" s="702">
        <f t="shared" si="0"/>
        <v>4.7648829182927495</v>
      </c>
      <c r="H35" s="75">
        <f t="shared" si="1"/>
        <v>231.9502309999998</v>
      </c>
      <c r="I35" s="75">
        <f t="shared" si="2"/>
        <v>0.68216417071880819</v>
      </c>
      <c r="J35" s="734"/>
      <c r="K35" s="734"/>
      <c r="L35" s="734"/>
      <c r="M35" s="734"/>
      <c r="N35" s="734"/>
    </row>
    <row r="36" spans="1:14" s="141" customFormat="1" ht="14.1" customHeight="1">
      <c r="A36" s="76" t="s">
        <v>106</v>
      </c>
      <c r="B36" s="77" t="s">
        <v>50</v>
      </c>
      <c r="C36" s="76" t="s">
        <v>117</v>
      </c>
      <c r="D36" s="376">
        <v>204.61350399999998</v>
      </c>
      <c r="E36" s="817">
        <f t="shared" si="3"/>
        <v>0.60176702852272523</v>
      </c>
      <c r="F36" s="53">
        <f>VLOOKUP(C36,'CH01'!$C$7:$D$60,2,0)</f>
        <v>209.78533199999998</v>
      </c>
      <c r="G36" s="702">
        <f t="shared" si="0"/>
        <v>0.61697734214694533</v>
      </c>
      <c r="H36" s="75">
        <f t="shared" si="1"/>
        <v>5.171828000000005</v>
      </c>
      <c r="I36" s="75">
        <f t="shared" si="2"/>
        <v>1.5210313624220095E-2</v>
      </c>
      <c r="J36" s="734"/>
      <c r="K36" s="734"/>
      <c r="L36" s="734"/>
      <c r="M36" s="734"/>
      <c r="N36" s="734"/>
    </row>
    <row r="37" spans="1:14" s="141" customFormat="1" ht="14.1" customHeight="1">
      <c r="A37" s="76" t="s">
        <v>106</v>
      </c>
      <c r="B37" s="77" t="s">
        <v>52</v>
      </c>
      <c r="C37" s="76" t="s">
        <v>118</v>
      </c>
      <c r="D37" s="376">
        <v>3.7843649999999998</v>
      </c>
      <c r="E37" s="817">
        <f t="shared" si="3"/>
        <v>1.1129793666479622E-2</v>
      </c>
      <c r="F37" s="53">
        <f>VLOOKUP(C37,'CH01'!$C$7:$D$60,2,0)</f>
        <v>9.6370850000000008</v>
      </c>
      <c r="G37" s="702">
        <f t="shared" si="0"/>
        <v>2.8342606380813106E-2</v>
      </c>
      <c r="H37" s="75">
        <f t="shared" si="1"/>
        <v>5.8527200000000015</v>
      </c>
      <c r="I37" s="75">
        <f t="shared" si="2"/>
        <v>1.7212812714333482E-2</v>
      </c>
      <c r="J37" s="734"/>
      <c r="K37" s="734"/>
      <c r="L37" s="734"/>
      <c r="M37" s="734"/>
      <c r="N37" s="734"/>
    </row>
    <row r="38" spans="1:14" s="141" customFormat="1" ht="14.1" customHeight="1">
      <c r="A38" s="76" t="s">
        <v>106</v>
      </c>
      <c r="B38" s="77" t="s">
        <v>280</v>
      </c>
      <c r="C38" s="76" t="s">
        <v>281</v>
      </c>
      <c r="D38" s="376">
        <v>0.61963200000000007</v>
      </c>
      <c r="E38" s="817">
        <f t="shared" si="3"/>
        <v>1.8223338153555756E-3</v>
      </c>
      <c r="F38" s="53">
        <f>VLOOKUP(C38,'CH01'!$C$7:$D$60,2,0)</f>
        <v>0.76830100000000001</v>
      </c>
      <c r="G38" s="702">
        <f t="shared" si="0"/>
        <v>2.2595684094293129E-3</v>
      </c>
      <c r="H38" s="75">
        <f t="shared" si="1"/>
        <v>0.14866899999999994</v>
      </c>
      <c r="I38" s="75">
        <f t="shared" si="2"/>
        <v>4.3723459407373736E-4</v>
      </c>
      <c r="J38" s="734"/>
      <c r="K38" s="734"/>
      <c r="L38" s="734"/>
      <c r="M38" s="734"/>
      <c r="N38" s="734"/>
    </row>
    <row r="39" spans="1:14" s="141" customFormat="1" ht="14.1" customHeight="1">
      <c r="A39" s="76" t="s">
        <v>106</v>
      </c>
      <c r="B39" s="77" t="s">
        <v>62</v>
      </c>
      <c r="C39" s="76" t="s">
        <v>121</v>
      </c>
      <c r="D39" s="376">
        <v>4.9356660000000003</v>
      </c>
      <c r="E39" s="817">
        <f t="shared" si="3"/>
        <v>1.4515762667358677E-2</v>
      </c>
      <c r="F39" s="53">
        <f>VLOOKUP(C39,'CH01'!$C$7:$D$60,2,0)</f>
        <v>5.6120839999999994</v>
      </c>
      <c r="G39" s="702">
        <f t="shared" si="0"/>
        <v>1.650510375160737E-2</v>
      </c>
      <c r="H39" s="75">
        <f t="shared" si="1"/>
        <v>0.67641799999999908</v>
      </c>
      <c r="I39" s="75">
        <f t="shared" si="2"/>
        <v>1.9893410842486935E-3</v>
      </c>
      <c r="J39" s="734"/>
      <c r="K39" s="734"/>
      <c r="L39" s="734"/>
      <c r="M39" s="734"/>
      <c r="N39" s="734"/>
    </row>
    <row r="40" spans="1:14" s="63" customFormat="1" ht="14.1" customHeight="1">
      <c r="A40" s="61" t="s">
        <v>224</v>
      </c>
      <c r="B40" s="804" t="s">
        <v>225</v>
      </c>
      <c r="C40" s="61" t="s">
        <v>226</v>
      </c>
      <c r="D40" s="376">
        <v>2.253082</v>
      </c>
      <c r="E40" s="817">
        <f t="shared" si="3"/>
        <v>6.6262999931717059E-3</v>
      </c>
      <c r="F40" s="53">
        <f>VLOOKUP(C40,'CH01'!$C$7:$D$60,2,0)</f>
        <v>2.1120519999999998</v>
      </c>
      <c r="G40" s="702">
        <f t="shared" si="0"/>
        <v>6.2115316500590241E-3</v>
      </c>
      <c r="H40" s="75">
        <f t="shared" si="1"/>
        <v>-0.14103000000000021</v>
      </c>
      <c r="I40" s="75">
        <f t="shared" si="2"/>
        <v>-4.1476834311268175E-4</v>
      </c>
      <c r="J40" s="99"/>
      <c r="K40" s="99"/>
      <c r="L40" s="99"/>
      <c r="M40" s="99"/>
      <c r="N40" s="99"/>
    </row>
    <row r="41" spans="1:14" s="63" customFormat="1" ht="14.1" customHeight="1">
      <c r="A41" s="61" t="s">
        <v>227</v>
      </c>
      <c r="B41" s="804" t="s">
        <v>228</v>
      </c>
      <c r="C41" s="61" t="s">
        <v>229</v>
      </c>
      <c r="D41" s="376">
        <v>0</v>
      </c>
      <c r="E41" s="817">
        <f t="shared" si="3"/>
        <v>0</v>
      </c>
      <c r="F41" s="53">
        <f>VLOOKUP(C41,'CH01'!$C$7:$D$60,2,0)</f>
        <v>0</v>
      </c>
      <c r="G41" s="702">
        <f t="shared" si="0"/>
        <v>0</v>
      </c>
      <c r="H41" s="75">
        <f t="shared" si="1"/>
        <v>0</v>
      </c>
      <c r="I41" s="75">
        <f t="shared" si="2"/>
        <v>0</v>
      </c>
      <c r="J41" s="99"/>
      <c r="K41" s="99"/>
      <c r="L41" s="99"/>
      <c r="M41" s="99"/>
      <c r="N41" s="99"/>
    </row>
    <row r="42" spans="1:14" s="63" customFormat="1" ht="14.1" customHeight="1">
      <c r="A42" s="61" t="s">
        <v>230</v>
      </c>
      <c r="B42" s="804" t="s">
        <v>231</v>
      </c>
      <c r="C42" s="61" t="s">
        <v>232</v>
      </c>
      <c r="D42" s="376">
        <v>2.6092110000000002</v>
      </c>
      <c r="E42" s="817">
        <f t="shared" si="3"/>
        <v>7.673673142603572E-3</v>
      </c>
      <c r="F42" s="53">
        <f>VLOOKUP(C42,'CH01'!$C$7:$D$60,2,0)</f>
        <v>2.8308070000000005</v>
      </c>
      <c r="G42" s="702">
        <f t="shared" si="0"/>
        <v>8.3253855850654434E-3</v>
      </c>
      <c r="H42" s="75">
        <f t="shared" si="1"/>
        <v>0.22159600000000035</v>
      </c>
      <c r="I42" s="75">
        <f t="shared" si="2"/>
        <v>6.5171244246187143E-4</v>
      </c>
      <c r="J42" s="99"/>
      <c r="K42" s="99"/>
      <c r="L42" s="99"/>
      <c r="M42" s="99"/>
      <c r="N42" s="99"/>
    </row>
    <row r="43" spans="1:14" s="63" customFormat="1" ht="14.1" customHeight="1">
      <c r="A43" s="61" t="s">
        <v>233</v>
      </c>
      <c r="B43" s="804" t="s">
        <v>234</v>
      </c>
      <c r="C43" s="61" t="s">
        <v>130</v>
      </c>
      <c r="D43" s="376">
        <v>731.30873500000007</v>
      </c>
      <c r="E43" s="817">
        <f t="shared" si="3"/>
        <v>2.1507743906954602</v>
      </c>
      <c r="F43" s="53">
        <f>VLOOKUP(C43,'CH01'!$C$7:$D$60,2,0)</f>
        <v>842.34167500000001</v>
      </c>
      <c r="G43" s="702">
        <f t="shared" si="0"/>
        <v>2.4773215689889416</v>
      </c>
      <c r="H43" s="75">
        <f t="shared" si="1"/>
        <v>111.03293999999994</v>
      </c>
      <c r="I43" s="75">
        <f t="shared" si="2"/>
        <v>0.32654717829348145</v>
      </c>
      <c r="J43" s="99"/>
      <c r="K43" s="99"/>
      <c r="L43" s="99"/>
      <c r="M43" s="99"/>
      <c r="N43" s="99"/>
    </row>
    <row r="44" spans="1:14" s="63" customFormat="1" ht="14.1" customHeight="1">
      <c r="A44" s="61" t="s">
        <v>235</v>
      </c>
      <c r="B44" s="804" t="s">
        <v>236</v>
      </c>
      <c r="C44" s="61" t="s">
        <v>237</v>
      </c>
      <c r="D44" s="376">
        <v>0</v>
      </c>
      <c r="E44" s="817">
        <f t="shared" si="3"/>
        <v>0</v>
      </c>
      <c r="F44" s="53">
        <f>VLOOKUP(C44,'CH01'!$C$7:$D$60,2,0)</f>
        <v>905.83112900000003</v>
      </c>
      <c r="G44" s="702">
        <f t="shared" si="0"/>
        <v>2.6640436539404333</v>
      </c>
      <c r="H44" s="75">
        <f t="shared" si="1"/>
        <v>905.83112900000003</v>
      </c>
      <c r="I44" s="75">
        <f t="shared" si="2"/>
        <v>2.6640436539404333</v>
      </c>
      <c r="J44" s="99"/>
      <c r="K44" s="99"/>
      <c r="L44" s="99"/>
      <c r="M44" s="99"/>
      <c r="N44" s="99"/>
    </row>
    <row r="45" spans="1:14" s="63" customFormat="1" ht="14.1" customHeight="1">
      <c r="A45" s="61" t="s">
        <v>238</v>
      </c>
      <c r="B45" s="804" t="s">
        <v>64</v>
      </c>
      <c r="C45" s="61" t="s">
        <v>30</v>
      </c>
      <c r="D45" s="376">
        <v>18.512240999999996</v>
      </c>
      <c r="E45" s="817">
        <f t="shared" si="3"/>
        <v>5.4444384364125652E-2</v>
      </c>
      <c r="F45" s="53">
        <f>VLOOKUP(C45,'CH01'!$C$7:$D$60,2,0)</f>
        <v>31.715145</v>
      </c>
      <c r="G45" s="702">
        <f t="shared" si="0"/>
        <v>9.3274041999776153E-2</v>
      </c>
      <c r="H45" s="75">
        <f t="shared" si="1"/>
        <v>13.202904000000004</v>
      </c>
      <c r="I45" s="75">
        <f t="shared" si="2"/>
        <v>3.8829657635650501E-2</v>
      </c>
      <c r="J45" s="99"/>
      <c r="K45" s="99"/>
      <c r="L45" s="99"/>
      <c r="M45" s="99"/>
      <c r="N45" s="99"/>
    </row>
    <row r="46" spans="1:14" s="63" customFormat="1" ht="14.1" customHeight="1">
      <c r="A46" s="61" t="s">
        <v>239</v>
      </c>
      <c r="B46" s="804" t="s">
        <v>240</v>
      </c>
      <c r="C46" s="61" t="s">
        <v>241</v>
      </c>
      <c r="D46" s="376">
        <v>0</v>
      </c>
      <c r="E46" s="817">
        <f t="shared" si="3"/>
        <v>0</v>
      </c>
      <c r="F46" s="53">
        <f>VLOOKUP(C46,'CH01'!$C$7:$D$60,2,0)</f>
        <v>0.40853499999999998</v>
      </c>
      <c r="G46" s="702">
        <f t="shared" si="0"/>
        <v>1.2014988658692416E-3</v>
      </c>
      <c r="H46" s="75">
        <f t="shared" si="1"/>
        <v>0.40853499999999998</v>
      </c>
      <c r="I46" s="75">
        <f t="shared" si="2"/>
        <v>1.2014988658692416E-3</v>
      </c>
      <c r="J46" s="99"/>
      <c r="K46" s="99"/>
      <c r="L46" s="99"/>
      <c r="M46" s="99"/>
      <c r="N46" s="99"/>
    </row>
    <row r="47" spans="1:14" s="63" customFormat="1" ht="14.1" customHeight="1">
      <c r="A47" s="61" t="s">
        <v>242</v>
      </c>
      <c r="B47" s="804" t="s">
        <v>243</v>
      </c>
      <c r="C47" s="61" t="s">
        <v>244</v>
      </c>
      <c r="D47" s="376">
        <v>0</v>
      </c>
      <c r="E47" s="817">
        <f t="shared" si="3"/>
        <v>0</v>
      </c>
      <c r="F47" s="53">
        <f>VLOOKUP(C47,'CH01'!$C$7:$D$60,2,0)</f>
        <v>0</v>
      </c>
      <c r="G47" s="702">
        <f t="shared" si="0"/>
        <v>0</v>
      </c>
      <c r="H47" s="75">
        <f t="shared" si="1"/>
        <v>0</v>
      </c>
      <c r="I47" s="75">
        <f t="shared" si="2"/>
        <v>0</v>
      </c>
      <c r="J47" s="99"/>
      <c r="K47" s="99"/>
      <c r="L47" s="99"/>
      <c r="M47" s="99"/>
      <c r="N47" s="99"/>
    </row>
    <row r="48" spans="1:14" s="63" customFormat="1" ht="14.1" customHeight="1">
      <c r="A48" s="61" t="s">
        <v>245</v>
      </c>
      <c r="B48" s="804" t="s">
        <v>246</v>
      </c>
      <c r="C48" s="61" t="s">
        <v>247</v>
      </c>
      <c r="D48" s="376">
        <v>4.7738529999999999</v>
      </c>
      <c r="E48" s="817">
        <f t="shared" si="3"/>
        <v>1.4039871651942861E-2</v>
      </c>
      <c r="F48" s="53">
        <f>VLOOKUP(C48,'CH01'!$C$7:$D$60,2,0)</f>
        <v>5.7226450000000009</v>
      </c>
      <c r="G48" s="702">
        <f t="shared" si="0"/>
        <v>1.6830262957328718E-2</v>
      </c>
      <c r="H48" s="75">
        <f t="shared" si="1"/>
        <v>0.94879200000000097</v>
      </c>
      <c r="I48" s="75">
        <f t="shared" si="2"/>
        <v>2.7903913053858569E-3</v>
      </c>
      <c r="J48" s="99"/>
      <c r="K48" s="99"/>
      <c r="L48" s="99"/>
      <c r="M48" s="99"/>
      <c r="N48" s="99"/>
    </row>
    <row r="49" spans="1:14" s="63" customFormat="1" ht="14.1" customHeight="1">
      <c r="A49" s="61" t="s">
        <v>248</v>
      </c>
      <c r="B49" s="804" t="s">
        <v>393</v>
      </c>
      <c r="C49" s="61" t="s">
        <v>93</v>
      </c>
      <c r="D49" s="376">
        <v>36.144961000000002</v>
      </c>
      <c r="E49" s="817">
        <f t="shared" si="3"/>
        <v>0.10630210299824489</v>
      </c>
      <c r="F49" s="53">
        <f>VLOOKUP(C49,'CH01'!$C$7:$D$60,2,0)</f>
        <v>38.424469000000002</v>
      </c>
      <c r="G49" s="702">
        <f t="shared" si="0"/>
        <v>0.11300612169123292</v>
      </c>
      <c r="H49" s="75">
        <f t="shared" si="1"/>
        <v>2.2795079999999999</v>
      </c>
      <c r="I49" s="75">
        <f t="shared" si="2"/>
        <v>6.7040186929880341E-3</v>
      </c>
      <c r="J49" s="99"/>
      <c r="K49" s="99"/>
      <c r="L49" s="99"/>
      <c r="M49" s="99"/>
      <c r="N49" s="99"/>
    </row>
    <row r="50" spans="1:14" s="63" customFormat="1" ht="14.1" customHeight="1">
      <c r="A50" s="61" t="s">
        <v>249</v>
      </c>
      <c r="B50" s="804" t="s">
        <v>250</v>
      </c>
      <c r="C50" s="61" t="s">
        <v>251</v>
      </c>
      <c r="D50" s="376">
        <v>51.948653999999998</v>
      </c>
      <c r="E50" s="817">
        <f t="shared" si="3"/>
        <v>0.15278066472746188</v>
      </c>
      <c r="F50" s="53">
        <f>VLOOKUP(C50,'CH01'!$C$7:$D$60,2,0)</f>
        <v>53.315990999999997</v>
      </c>
      <c r="G50" s="702">
        <f t="shared" si="0"/>
        <v>0.15680199424576766</v>
      </c>
      <c r="H50" s="75">
        <f t="shared" si="1"/>
        <v>1.3673369999999991</v>
      </c>
      <c r="I50" s="75">
        <f t="shared" si="2"/>
        <v>4.0213295183057773E-3</v>
      </c>
      <c r="J50" s="99"/>
      <c r="K50" s="99"/>
      <c r="L50" s="99"/>
      <c r="M50" s="99"/>
      <c r="N50" s="99"/>
    </row>
    <row r="51" spans="1:14" s="63" customFormat="1" ht="14.1" customHeight="1">
      <c r="A51" s="61" t="s">
        <v>252</v>
      </c>
      <c r="B51" s="804" t="s">
        <v>83</v>
      </c>
      <c r="C51" s="61" t="s">
        <v>116</v>
      </c>
      <c r="D51" s="376">
        <v>5.757447</v>
      </c>
      <c r="E51" s="817">
        <f t="shared" si="3"/>
        <v>1.6932615420471361E-2</v>
      </c>
      <c r="F51" s="53">
        <f>VLOOKUP(C51,'CH01'!$C$7:$D$60,2,0)</f>
        <v>4.1915480000000001</v>
      </c>
      <c r="G51" s="702">
        <f t="shared" si="0"/>
        <v>1.2327316308851111E-2</v>
      </c>
      <c r="H51" s="75">
        <f t="shared" si="1"/>
        <v>-1.5658989999999999</v>
      </c>
      <c r="I51" s="75">
        <f t="shared" si="2"/>
        <v>-4.6052991116202497E-3</v>
      </c>
      <c r="J51" s="99"/>
      <c r="K51" s="99"/>
      <c r="L51" s="99"/>
      <c r="M51" s="99"/>
      <c r="N51" s="99"/>
    </row>
    <row r="52" spans="1:14" s="63" customFormat="1" ht="14.1" customHeight="1">
      <c r="A52" s="61" t="s">
        <v>253</v>
      </c>
      <c r="B52" s="804" t="s">
        <v>254</v>
      </c>
      <c r="C52" s="61" t="s">
        <v>255</v>
      </c>
      <c r="D52" s="376">
        <v>0.122406</v>
      </c>
      <c r="E52" s="817">
        <f t="shared" si="3"/>
        <v>3.5999527623236787E-4</v>
      </c>
      <c r="F52" s="53">
        <f>VLOOKUP(C52,'CH01'!$C$7:$D$60,2,0)</f>
        <v>73.094875999999999</v>
      </c>
      <c r="G52" s="702">
        <f t="shared" si="0"/>
        <v>0.21497157064842146</v>
      </c>
      <c r="H52" s="75">
        <f t="shared" si="1"/>
        <v>72.972470000000001</v>
      </c>
      <c r="I52" s="75">
        <f t="shared" si="2"/>
        <v>0.21461157537218908</v>
      </c>
      <c r="J52" s="99"/>
      <c r="K52" s="99"/>
      <c r="L52" s="99"/>
      <c r="M52" s="99"/>
      <c r="N52" s="99"/>
    </row>
    <row r="53" spans="1:14" s="63" customFormat="1" ht="14.1" customHeight="1">
      <c r="A53" s="61" t="s">
        <v>256</v>
      </c>
      <c r="B53" s="804" t="s">
        <v>257</v>
      </c>
      <c r="C53" s="61" t="s">
        <v>258</v>
      </c>
      <c r="D53" s="376">
        <v>0.91739199999999999</v>
      </c>
      <c r="E53" s="817">
        <f t="shared" si="3"/>
        <v>2.6980441028492427E-3</v>
      </c>
      <c r="F53" s="53">
        <f>VLOOKUP(C53,'CH01'!$C$7:$D$60,2,0)</f>
        <v>0.88118600000000002</v>
      </c>
      <c r="G53" s="702">
        <f t="shared" si="0"/>
        <v>2.5915624845358502E-3</v>
      </c>
      <c r="H53" s="75">
        <f t="shared" si="1"/>
        <v>-3.620599999999996E-2</v>
      </c>
      <c r="I53" s="75">
        <f t="shared" si="2"/>
        <v>-1.0648161831339252E-4</v>
      </c>
      <c r="J53" s="99"/>
      <c r="K53" s="99"/>
      <c r="L53" s="99"/>
      <c r="M53" s="99"/>
      <c r="N53" s="99"/>
    </row>
    <row r="54" spans="1:14" s="63" customFormat="1" ht="14.1" customHeight="1">
      <c r="A54" s="61" t="s">
        <v>259</v>
      </c>
      <c r="B54" s="804" t="s">
        <v>260</v>
      </c>
      <c r="C54" s="61" t="s">
        <v>261</v>
      </c>
      <c r="D54" s="376">
        <v>226.61640199999999</v>
      </c>
      <c r="E54" s="817">
        <f t="shared" si="3"/>
        <v>0.6664774131723552</v>
      </c>
      <c r="F54" s="53">
        <f>VLOOKUP(C54,'CH01'!$C$7:$D$60,2,0)</f>
        <v>223.691419</v>
      </c>
      <c r="G54" s="702">
        <f t="shared" si="0"/>
        <v>0.65787505656352907</v>
      </c>
      <c r="H54" s="75">
        <f t="shared" si="1"/>
        <v>-2.9249829999999974</v>
      </c>
      <c r="I54" s="75">
        <f t="shared" si="2"/>
        <v>-8.6023566088261338E-3</v>
      </c>
      <c r="J54" s="99"/>
      <c r="K54" s="99"/>
      <c r="L54" s="99"/>
      <c r="M54" s="99"/>
      <c r="N54" s="99"/>
    </row>
    <row r="55" spans="1:14" s="63" customFormat="1" ht="14.1" customHeight="1">
      <c r="A55" s="61" t="s">
        <v>262</v>
      </c>
      <c r="B55" s="804" t="s">
        <v>263</v>
      </c>
      <c r="C55" s="61" t="s">
        <v>264</v>
      </c>
      <c r="D55" s="376">
        <v>27.372986000000001</v>
      </c>
      <c r="E55" s="817">
        <f t="shared" si="3"/>
        <v>8.0503779687063848E-2</v>
      </c>
      <c r="F55" s="53">
        <f>VLOOKUP(C55,'CH01'!$C$7:$D$60,2,0)</f>
        <v>27.569835000000001</v>
      </c>
      <c r="G55" s="702">
        <f t="shared" si="0"/>
        <v>8.1082711358150775E-2</v>
      </c>
      <c r="H55" s="75">
        <f t="shared" si="1"/>
        <v>0.19684900000000027</v>
      </c>
      <c r="I55" s="75">
        <f t="shared" si="2"/>
        <v>5.7893167108692689E-4</v>
      </c>
      <c r="J55" s="99"/>
      <c r="K55" s="99"/>
      <c r="L55" s="99"/>
      <c r="M55" s="99"/>
      <c r="N55" s="99"/>
    </row>
    <row r="56" spans="1:14" s="63" customFormat="1" ht="14.1" customHeight="1">
      <c r="A56" s="61" t="s">
        <v>265</v>
      </c>
      <c r="B56" s="804" t="s">
        <v>266</v>
      </c>
      <c r="C56" s="61" t="s">
        <v>267</v>
      </c>
      <c r="D56" s="376">
        <v>0.446691</v>
      </c>
      <c r="E56" s="817">
        <f t="shared" si="3"/>
        <v>1.3137154219197804E-3</v>
      </c>
      <c r="F56" s="53">
        <f>VLOOKUP(C56,'CH01'!$C$7:$D$60,2,0)</f>
        <v>2.1926079999999999</v>
      </c>
      <c r="G56" s="702">
        <f t="shared" si="0"/>
        <v>6.4484463394711006E-3</v>
      </c>
      <c r="H56" s="75">
        <f t="shared" si="1"/>
        <v>1.7459169999999999</v>
      </c>
      <c r="I56" s="75">
        <f t="shared" si="2"/>
        <v>5.1347309175513202E-3</v>
      </c>
      <c r="J56" s="99"/>
      <c r="K56" s="99"/>
      <c r="L56" s="99"/>
      <c r="M56" s="99"/>
      <c r="N56" s="99"/>
    </row>
    <row r="57" spans="1:14" s="58" customFormat="1" ht="14.1" customHeight="1">
      <c r="A57" s="65">
        <v>3</v>
      </c>
      <c r="B57" s="66" t="s">
        <v>268</v>
      </c>
      <c r="C57" s="67" t="s">
        <v>53</v>
      </c>
      <c r="D57" s="701">
        <v>878.6</v>
      </c>
      <c r="E57" s="817">
        <f t="shared" si="3"/>
        <v>2.5839570747982812</v>
      </c>
      <c r="F57" s="53">
        <f>VLOOKUP(C57,'CH01'!$C$7:$D$60,2,0)</f>
        <v>0</v>
      </c>
      <c r="G57" s="702">
        <f t="shared" si="0"/>
        <v>0</v>
      </c>
      <c r="H57" s="75">
        <f t="shared" si="1"/>
        <v>-878.6</v>
      </c>
      <c r="I57" s="75">
        <f t="shared" si="2"/>
        <v>-2.5839570747982812</v>
      </c>
      <c r="J57" s="99"/>
      <c r="K57" s="99"/>
      <c r="L57" s="99"/>
      <c r="M57" s="99"/>
      <c r="N57" s="99"/>
    </row>
    <row r="58" spans="1:14" ht="33.75" customHeight="1">
      <c r="A58" s="1062"/>
      <c r="B58" s="1063"/>
      <c r="C58" s="1063"/>
      <c r="D58" s="1140"/>
      <c r="E58" s="1140"/>
      <c r="F58" s="1063"/>
    </row>
  </sheetData>
  <mergeCells count="8">
    <mergeCell ref="A58:F58"/>
    <mergeCell ref="H4:I4"/>
    <mergeCell ref="F4:G4"/>
    <mergeCell ref="D4:E4"/>
    <mergeCell ref="A1:F1"/>
    <mergeCell ref="A2:F2"/>
    <mergeCell ref="B4:B5"/>
    <mergeCell ref="C4:C5"/>
  </mergeCells>
  <pageMargins left="0.51181102362204722" right="0.19685039370078741" top="0.35433070866141736" bottom="0.35433070866141736" header="0.31496062992125984" footer="0.31496062992125984"/>
  <pageSetup paperSize="9" scale="90" orientation="portrait" r:id="rId1"/>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BreakPreview" zoomScale="60" zoomScaleNormal="55" workbookViewId="0">
      <selection activeCell="E9" sqref="E9"/>
    </sheetView>
  </sheetViews>
  <sheetFormatPr defaultRowHeight="15.75"/>
  <cols>
    <col min="2" max="2" width="15.25" customWidth="1"/>
    <col min="3" max="3" width="17.25" customWidth="1"/>
    <col min="6" max="6" width="47.5" customWidth="1"/>
    <col min="258" max="258" width="15.25" customWidth="1"/>
    <col min="259" max="259" width="17.25" customWidth="1"/>
    <col min="262" max="262" width="47.5" customWidth="1"/>
    <col min="514" max="514" width="15.25" customWidth="1"/>
    <col min="515" max="515" width="17.25" customWidth="1"/>
    <col min="518" max="518" width="47.5" customWidth="1"/>
    <col min="770" max="770" width="15.25" customWidth="1"/>
    <col min="771" max="771" width="17.25" customWidth="1"/>
    <col min="774" max="774" width="47.5" customWidth="1"/>
    <col min="1026" max="1026" width="15.25" customWidth="1"/>
    <col min="1027" max="1027" width="17.25" customWidth="1"/>
    <col min="1030" max="1030" width="47.5" customWidth="1"/>
    <col min="1282" max="1282" width="15.25" customWidth="1"/>
    <col min="1283" max="1283" width="17.25" customWidth="1"/>
    <col min="1286" max="1286" width="47.5" customWidth="1"/>
    <col min="1538" max="1538" width="15.25" customWidth="1"/>
    <col min="1539" max="1539" width="17.25" customWidth="1"/>
    <col min="1542" max="1542" width="47.5" customWidth="1"/>
    <col min="1794" max="1794" width="15.25" customWidth="1"/>
    <col min="1795" max="1795" width="17.25" customWidth="1"/>
    <col min="1798" max="1798" width="47.5" customWidth="1"/>
    <col min="2050" max="2050" width="15.25" customWidth="1"/>
    <col min="2051" max="2051" width="17.25" customWidth="1"/>
    <col min="2054" max="2054" width="47.5" customWidth="1"/>
    <col min="2306" max="2306" width="15.25" customWidth="1"/>
    <col min="2307" max="2307" width="17.25" customWidth="1"/>
    <col min="2310" max="2310" width="47.5" customWidth="1"/>
    <col min="2562" max="2562" width="15.25" customWidth="1"/>
    <col min="2563" max="2563" width="17.25" customWidth="1"/>
    <col min="2566" max="2566" width="47.5" customWidth="1"/>
    <col min="2818" max="2818" width="15.25" customWidth="1"/>
    <col min="2819" max="2819" width="17.25" customWidth="1"/>
    <col min="2822" max="2822" width="47.5" customWidth="1"/>
    <col min="3074" max="3074" width="15.25" customWidth="1"/>
    <col min="3075" max="3075" width="17.25" customWidth="1"/>
    <col min="3078" max="3078" width="47.5" customWidth="1"/>
    <col min="3330" max="3330" width="15.25" customWidth="1"/>
    <col min="3331" max="3331" width="17.25" customWidth="1"/>
    <col min="3334" max="3334" width="47.5" customWidth="1"/>
    <col min="3586" max="3586" width="15.25" customWidth="1"/>
    <col min="3587" max="3587" width="17.25" customWidth="1"/>
    <col min="3590" max="3590" width="47.5" customWidth="1"/>
    <col min="3842" max="3842" width="15.25" customWidth="1"/>
    <col min="3843" max="3843" width="17.25" customWidth="1"/>
    <col min="3846" max="3846" width="47.5" customWidth="1"/>
    <col min="4098" max="4098" width="15.25" customWidth="1"/>
    <col min="4099" max="4099" width="17.25" customWidth="1"/>
    <col min="4102" max="4102" width="47.5" customWidth="1"/>
    <col min="4354" max="4354" width="15.25" customWidth="1"/>
    <col min="4355" max="4355" width="17.25" customWidth="1"/>
    <col min="4358" max="4358" width="47.5" customWidth="1"/>
    <col min="4610" max="4610" width="15.25" customWidth="1"/>
    <col min="4611" max="4611" width="17.25" customWidth="1"/>
    <col min="4614" max="4614" width="47.5" customWidth="1"/>
    <col min="4866" max="4866" width="15.25" customWidth="1"/>
    <col min="4867" max="4867" width="17.25" customWidth="1"/>
    <col min="4870" max="4870" width="47.5" customWidth="1"/>
    <col min="5122" max="5122" width="15.25" customWidth="1"/>
    <col min="5123" max="5123" width="17.25" customWidth="1"/>
    <col min="5126" max="5126" width="47.5" customWidth="1"/>
    <col min="5378" max="5378" width="15.25" customWidth="1"/>
    <col min="5379" max="5379" width="17.25" customWidth="1"/>
    <col min="5382" max="5382" width="47.5" customWidth="1"/>
    <col min="5634" max="5634" width="15.25" customWidth="1"/>
    <col min="5635" max="5635" width="17.25" customWidth="1"/>
    <col min="5638" max="5638" width="47.5" customWidth="1"/>
    <col min="5890" max="5890" width="15.25" customWidth="1"/>
    <col min="5891" max="5891" width="17.25" customWidth="1"/>
    <col min="5894" max="5894" width="47.5" customWidth="1"/>
    <col min="6146" max="6146" width="15.25" customWidth="1"/>
    <col min="6147" max="6147" width="17.25" customWidth="1"/>
    <col min="6150" max="6150" width="47.5" customWidth="1"/>
    <col min="6402" max="6402" width="15.25" customWidth="1"/>
    <col min="6403" max="6403" width="17.25" customWidth="1"/>
    <col min="6406" max="6406" width="47.5" customWidth="1"/>
    <col min="6658" max="6658" width="15.25" customWidth="1"/>
    <col min="6659" max="6659" width="17.25" customWidth="1"/>
    <col min="6662" max="6662" width="47.5" customWidth="1"/>
    <col min="6914" max="6914" width="15.25" customWidth="1"/>
    <col min="6915" max="6915" width="17.25" customWidth="1"/>
    <col min="6918" max="6918" width="47.5" customWidth="1"/>
    <col min="7170" max="7170" width="15.25" customWidth="1"/>
    <col min="7171" max="7171" width="17.25" customWidth="1"/>
    <col min="7174" max="7174" width="47.5" customWidth="1"/>
    <col min="7426" max="7426" width="15.25" customWidth="1"/>
    <col min="7427" max="7427" width="17.25" customWidth="1"/>
    <col min="7430" max="7430" width="47.5" customWidth="1"/>
    <col min="7682" max="7682" width="15.25" customWidth="1"/>
    <col min="7683" max="7683" width="17.25" customWidth="1"/>
    <col min="7686" max="7686" width="47.5" customWidth="1"/>
    <col min="7938" max="7938" width="15.25" customWidth="1"/>
    <col min="7939" max="7939" width="17.25" customWidth="1"/>
    <col min="7942" max="7942" width="47.5" customWidth="1"/>
    <col min="8194" max="8194" width="15.25" customWidth="1"/>
    <col min="8195" max="8195" width="17.25" customWidth="1"/>
    <col min="8198" max="8198" width="47.5" customWidth="1"/>
    <col min="8450" max="8450" width="15.25" customWidth="1"/>
    <col min="8451" max="8451" width="17.25" customWidth="1"/>
    <col min="8454" max="8454" width="47.5" customWidth="1"/>
    <col min="8706" max="8706" width="15.25" customWidth="1"/>
    <col min="8707" max="8707" width="17.25" customWidth="1"/>
    <col min="8710" max="8710" width="47.5" customWidth="1"/>
    <col min="8962" max="8962" width="15.25" customWidth="1"/>
    <col min="8963" max="8963" width="17.25" customWidth="1"/>
    <col min="8966" max="8966" width="47.5" customWidth="1"/>
    <col min="9218" max="9218" width="15.25" customWidth="1"/>
    <col min="9219" max="9219" width="17.25" customWidth="1"/>
    <col min="9222" max="9222" width="47.5" customWidth="1"/>
    <col min="9474" max="9474" width="15.25" customWidth="1"/>
    <col min="9475" max="9475" width="17.25" customWidth="1"/>
    <col min="9478" max="9478" width="47.5" customWidth="1"/>
    <col min="9730" max="9730" width="15.25" customWidth="1"/>
    <col min="9731" max="9731" width="17.25" customWidth="1"/>
    <col min="9734" max="9734" width="47.5" customWidth="1"/>
    <col min="9986" max="9986" width="15.25" customWidth="1"/>
    <col min="9987" max="9987" width="17.25" customWidth="1"/>
    <col min="9990" max="9990" width="47.5" customWidth="1"/>
    <col min="10242" max="10242" width="15.25" customWidth="1"/>
    <col min="10243" max="10243" width="17.25" customWidth="1"/>
    <col min="10246" max="10246" width="47.5" customWidth="1"/>
    <col min="10498" max="10498" width="15.25" customWidth="1"/>
    <col min="10499" max="10499" width="17.25" customWidth="1"/>
    <col min="10502" max="10502" width="47.5" customWidth="1"/>
    <col min="10754" max="10754" width="15.25" customWidth="1"/>
    <col min="10755" max="10755" width="17.25" customWidth="1"/>
    <col min="10758" max="10758" width="47.5" customWidth="1"/>
    <col min="11010" max="11010" width="15.25" customWidth="1"/>
    <col min="11011" max="11011" width="17.25" customWidth="1"/>
    <col min="11014" max="11014" width="47.5" customWidth="1"/>
    <col min="11266" max="11266" width="15.25" customWidth="1"/>
    <col min="11267" max="11267" width="17.25" customWidth="1"/>
    <col min="11270" max="11270" width="47.5" customWidth="1"/>
    <col min="11522" max="11522" width="15.25" customWidth="1"/>
    <col min="11523" max="11523" width="17.25" customWidth="1"/>
    <col min="11526" max="11526" width="47.5" customWidth="1"/>
    <col min="11778" max="11778" width="15.25" customWidth="1"/>
    <col min="11779" max="11779" width="17.25" customWidth="1"/>
    <col min="11782" max="11782" width="47.5" customWidth="1"/>
    <col min="12034" max="12034" width="15.25" customWidth="1"/>
    <col min="12035" max="12035" width="17.25" customWidth="1"/>
    <col min="12038" max="12038" width="47.5" customWidth="1"/>
    <col min="12290" max="12290" width="15.25" customWidth="1"/>
    <col min="12291" max="12291" width="17.25" customWidth="1"/>
    <col min="12294" max="12294" width="47.5" customWidth="1"/>
    <col min="12546" max="12546" width="15.25" customWidth="1"/>
    <col min="12547" max="12547" width="17.25" customWidth="1"/>
    <col min="12550" max="12550" width="47.5" customWidth="1"/>
    <col min="12802" max="12802" width="15.25" customWidth="1"/>
    <col min="12803" max="12803" width="17.25" customWidth="1"/>
    <col min="12806" max="12806" width="47.5" customWidth="1"/>
    <col min="13058" max="13058" width="15.25" customWidth="1"/>
    <col min="13059" max="13059" width="17.25" customWidth="1"/>
    <col min="13062" max="13062" width="47.5" customWidth="1"/>
    <col min="13314" max="13314" width="15.25" customWidth="1"/>
    <col min="13315" max="13315" width="17.25" customWidth="1"/>
    <col min="13318" max="13318" width="47.5" customWidth="1"/>
    <col min="13570" max="13570" width="15.25" customWidth="1"/>
    <col min="13571" max="13571" width="17.25" customWidth="1"/>
    <col min="13574" max="13574" width="47.5" customWidth="1"/>
    <col min="13826" max="13826" width="15.25" customWidth="1"/>
    <col min="13827" max="13827" width="17.25" customWidth="1"/>
    <col min="13830" max="13830" width="47.5" customWidth="1"/>
    <col min="14082" max="14082" width="15.25" customWidth="1"/>
    <col min="14083" max="14083" width="17.25" customWidth="1"/>
    <col min="14086" max="14086" width="47.5" customWidth="1"/>
    <col min="14338" max="14338" width="15.25" customWidth="1"/>
    <col min="14339" max="14339" width="17.25" customWidth="1"/>
    <col min="14342" max="14342" width="47.5" customWidth="1"/>
    <col min="14594" max="14594" width="15.25" customWidth="1"/>
    <col min="14595" max="14595" width="17.25" customWidth="1"/>
    <col min="14598" max="14598" width="47.5" customWidth="1"/>
    <col min="14850" max="14850" width="15.25" customWidth="1"/>
    <col min="14851" max="14851" width="17.25" customWidth="1"/>
    <col min="14854" max="14854" width="47.5" customWidth="1"/>
    <col min="15106" max="15106" width="15.25" customWidth="1"/>
    <col min="15107" max="15107" width="17.25" customWidth="1"/>
    <col min="15110" max="15110" width="47.5" customWidth="1"/>
    <col min="15362" max="15362" width="15.25" customWidth="1"/>
    <col min="15363" max="15363" width="17.25" customWidth="1"/>
    <col min="15366" max="15366" width="47.5" customWidth="1"/>
    <col min="15618" max="15618" width="15.25" customWidth="1"/>
    <col min="15619" max="15619" width="17.25" customWidth="1"/>
    <col min="15622" max="15622" width="47.5" customWidth="1"/>
    <col min="15874" max="15874" width="15.25" customWidth="1"/>
    <col min="15875" max="15875" width="17.25" customWidth="1"/>
    <col min="15878" max="15878" width="47.5" customWidth="1"/>
    <col min="16130" max="16130" width="15.25" customWidth="1"/>
    <col min="16131" max="16131" width="17.25" customWidth="1"/>
    <col min="16134" max="16134" width="47.5" customWidth="1"/>
  </cols>
  <sheetData>
    <row r="1" spans="1:6" ht="42" customHeight="1" thickTop="1">
      <c r="A1" s="1041"/>
      <c r="B1" s="1042"/>
      <c r="C1" s="1042"/>
      <c r="D1" s="1042"/>
      <c r="E1" s="1042"/>
      <c r="F1" s="1043"/>
    </row>
    <row r="2" spans="1:6" ht="16.5">
      <c r="A2" s="1044"/>
      <c r="B2" s="1045"/>
      <c r="C2" s="1045"/>
      <c r="D2" s="1045"/>
      <c r="E2" s="1045"/>
      <c r="F2" s="1046"/>
    </row>
    <row r="3" spans="1:6">
      <c r="A3" s="12"/>
      <c r="B3" s="13"/>
      <c r="C3" s="13"/>
      <c r="D3" s="13"/>
      <c r="E3" s="13"/>
      <c r="F3" s="14"/>
    </row>
    <row r="4" spans="1:6">
      <c r="A4" s="12"/>
      <c r="B4" s="13"/>
      <c r="C4" s="13"/>
      <c r="D4" s="13"/>
      <c r="E4" s="13"/>
      <c r="F4" s="14"/>
    </row>
    <row r="5" spans="1:6">
      <c r="A5" s="12"/>
      <c r="B5" s="13"/>
      <c r="C5" s="13"/>
      <c r="D5" s="13"/>
      <c r="E5" s="13"/>
      <c r="F5" s="14"/>
    </row>
    <row r="6" spans="1:6">
      <c r="A6" s="12"/>
      <c r="B6" s="13"/>
      <c r="C6" s="13"/>
      <c r="D6" s="13"/>
      <c r="E6" s="13"/>
      <c r="F6" s="14"/>
    </row>
    <row r="7" spans="1:6">
      <c r="A7" s="12"/>
      <c r="B7" s="13"/>
      <c r="C7" s="13"/>
      <c r="D7" s="13"/>
      <c r="E7" s="13"/>
      <c r="F7" s="14"/>
    </row>
    <row r="8" spans="1:6">
      <c r="A8" s="12"/>
      <c r="B8" s="13"/>
      <c r="C8" s="13"/>
      <c r="D8" s="13"/>
      <c r="E8" s="13"/>
      <c r="F8" s="14"/>
    </row>
    <row r="9" spans="1:6">
      <c r="A9" s="12"/>
      <c r="B9" s="13"/>
      <c r="C9" s="13"/>
      <c r="D9" s="13"/>
      <c r="E9" s="13"/>
      <c r="F9" s="14"/>
    </row>
    <row r="10" spans="1:6">
      <c r="A10" s="12"/>
      <c r="B10" s="13"/>
      <c r="C10" s="13"/>
      <c r="D10" s="13"/>
      <c r="E10" s="13"/>
      <c r="F10" s="14"/>
    </row>
    <row r="11" spans="1:6">
      <c r="A11" s="12"/>
      <c r="B11" s="13"/>
      <c r="C11" s="13"/>
      <c r="D11" s="13"/>
      <c r="E11" s="13"/>
      <c r="F11" s="14"/>
    </row>
    <row r="12" spans="1:6">
      <c r="A12" s="12"/>
      <c r="B12" s="13"/>
      <c r="C12" s="13"/>
      <c r="D12" s="13"/>
      <c r="E12" s="13"/>
      <c r="F12" s="14"/>
    </row>
    <row r="13" spans="1:6" ht="51" customHeight="1">
      <c r="A13" s="1146"/>
      <c r="B13" s="1147"/>
      <c r="C13" s="1147"/>
      <c r="D13" s="1147"/>
      <c r="E13" s="1147"/>
      <c r="F13" s="1148"/>
    </row>
    <row r="14" spans="1:6" ht="24.95" customHeight="1">
      <c r="A14" s="1050"/>
      <c r="B14" s="1051"/>
      <c r="C14" s="1051"/>
      <c r="D14" s="1051"/>
      <c r="E14" s="1051"/>
      <c r="F14" s="1052"/>
    </row>
    <row r="15" spans="1:6" ht="24.95" customHeight="1">
      <c r="A15" s="1050"/>
      <c r="B15" s="1051"/>
      <c r="C15" s="1051"/>
      <c r="D15" s="1051"/>
      <c r="E15" s="1051"/>
      <c r="F15" s="1052"/>
    </row>
    <row r="16" spans="1:6" ht="166.5" customHeight="1">
      <c r="A16" s="1122" t="s">
        <v>527</v>
      </c>
      <c r="B16" s="1123"/>
      <c r="C16" s="1123"/>
      <c r="D16" s="1123"/>
      <c r="E16" s="1123"/>
      <c r="F16" s="1124"/>
    </row>
    <row r="17" spans="1:6">
      <c r="A17" s="12"/>
      <c r="B17" s="13"/>
      <c r="C17" s="13"/>
      <c r="D17" s="13"/>
      <c r="E17" s="13"/>
      <c r="F17" s="14"/>
    </row>
    <row r="18" spans="1:6">
      <c r="A18" s="12"/>
      <c r="B18" s="13"/>
      <c r="C18" s="13"/>
      <c r="D18" s="13"/>
      <c r="E18" s="13"/>
      <c r="F18" s="14"/>
    </row>
    <row r="19" spans="1:6" ht="18" hidden="1" customHeight="1">
      <c r="A19" s="15"/>
      <c r="B19" s="16"/>
      <c r="C19" s="1153"/>
      <c r="D19" s="1153"/>
      <c r="E19" s="1153"/>
      <c r="F19" s="1154"/>
    </row>
    <row r="20" spans="1:6" ht="18" hidden="1" customHeight="1">
      <c r="A20" s="17"/>
      <c r="B20" s="18"/>
      <c r="C20" s="1155"/>
      <c r="D20" s="1155"/>
      <c r="E20" s="1155"/>
      <c r="F20" s="1156"/>
    </row>
    <row r="21" spans="1:6" ht="18" hidden="1" customHeight="1">
      <c r="A21" s="19"/>
      <c r="B21" s="20"/>
      <c r="C21" s="1157"/>
      <c r="D21" s="1157"/>
      <c r="E21" s="1157"/>
      <c r="F21" s="1158"/>
    </row>
    <row r="22" spans="1:6" ht="18" hidden="1" customHeight="1">
      <c r="A22" s="19"/>
      <c r="B22" s="20"/>
      <c r="C22" s="1149"/>
      <c r="D22" s="1149"/>
      <c r="E22" s="1149"/>
      <c r="F22" s="1150"/>
    </row>
    <row r="23" spans="1:6" ht="18" hidden="1" customHeight="1">
      <c r="A23" s="19"/>
      <c r="B23" s="20"/>
      <c r="C23" s="1149"/>
      <c r="D23" s="1149"/>
      <c r="E23" s="1149"/>
      <c r="F23" s="1150"/>
    </row>
    <row r="24" spans="1:6" ht="18" hidden="1" customHeight="1">
      <c r="A24" s="19"/>
      <c r="B24" s="20"/>
      <c r="C24" s="1149"/>
      <c r="D24" s="1149"/>
      <c r="E24" s="1149"/>
      <c r="F24" s="1150"/>
    </row>
    <row r="25" spans="1:6" ht="18" hidden="1" customHeight="1">
      <c r="A25" s="19"/>
      <c r="B25" s="20"/>
      <c r="C25" s="1149"/>
      <c r="D25" s="1149"/>
      <c r="E25" s="1149"/>
      <c r="F25" s="1150"/>
    </row>
    <row r="26" spans="1:6" ht="18" hidden="1" customHeight="1">
      <c r="A26" s="19"/>
      <c r="B26" s="20"/>
      <c r="C26" s="1149"/>
      <c r="D26" s="1149"/>
      <c r="E26" s="1149"/>
      <c r="F26" s="1150"/>
    </row>
    <row r="27" spans="1:6" ht="18" hidden="1" customHeight="1">
      <c r="A27" s="21"/>
      <c r="B27" s="22"/>
      <c r="C27" s="1151"/>
      <c r="D27" s="1151"/>
      <c r="E27" s="1151"/>
      <c r="F27" s="1152"/>
    </row>
    <row r="28" spans="1:6" ht="18" customHeight="1">
      <c r="A28" s="23"/>
      <c r="B28" s="24"/>
      <c r="C28" s="25"/>
      <c r="D28" s="25"/>
      <c r="E28" s="25"/>
      <c r="F28" s="26"/>
    </row>
    <row r="29" spans="1:6">
      <c r="A29" s="23"/>
      <c r="B29" s="24"/>
      <c r="C29" s="24"/>
      <c r="D29" s="24"/>
      <c r="E29" s="24"/>
      <c r="F29" s="27"/>
    </row>
    <row r="30" spans="1:6">
      <c r="A30" s="23"/>
      <c r="B30" s="24"/>
      <c r="C30" s="24"/>
      <c r="D30" s="24"/>
      <c r="E30" s="24"/>
      <c r="F30" s="27"/>
    </row>
    <row r="31" spans="1:6">
      <c r="A31" s="23"/>
      <c r="B31" s="24"/>
      <c r="C31" s="24"/>
      <c r="D31" s="24"/>
      <c r="E31" s="24"/>
      <c r="F31" s="27"/>
    </row>
    <row r="32" spans="1:6">
      <c r="A32" s="23"/>
      <c r="B32" s="24"/>
      <c r="C32" s="24"/>
      <c r="D32" s="24"/>
      <c r="E32" s="24"/>
      <c r="F32" s="27"/>
    </row>
    <row r="33" spans="1:6">
      <c r="A33" s="23"/>
      <c r="B33" s="24"/>
      <c r="C33" s="24"/>
      <c r="D33" s="24"/>
      <c r="E33" s="24"/>
      <c r="F33" s="27"/>
    </row>
    <row r="34" spans="1:6">
      <c r="A34" s="23"/>
      <c r="B34" s="24"/>
      <c r="C34" s="24"/>
      <c r="D34" s="24"/>
      <c r="E34" s="24"/>
      <c r="F34" s="27"/>
    </row>
    <row r="35" spans="1:6">
      <c r="A35" s="23"/>
      <c r="B35" s="24"/>
      <c r="C35" s="24"/>
      <c r="D35" s="24"/>
      <c r="E35" s="24"/>
      <c r="F35" s="27"/>
    </row>
    <row r="36" spans="1:6">
      <c r="A36" s="23"/>
      <c r="B36" s="24"/>
      <c r="C36" s="24"/>
      <c r="D36" s="24"/>
      <c r="E36" s="24"/>
      <c r="F36" s="27"/>
    </row>
    <row r="37" spans="1:6">
      <c r="A37" s="23"/>
      <c r="B37" s="24"/>
      <c r="C37" s="24"/>
      <c r="D37" s="24"/>
      <c r="E37" s="24"/>
      <c r="F37" s="27"/>
    </row>
    <row r="38" spans="1:6">
      <c r="A38" s="23"/>
      <c r="B38" s="24"/>
      <c r="C38" s="24"/>
      <c r="D38" s="24"/>
      <c r="E38" s="24"/>
      <c r="F38" s="27"/>
    </row>
    <row r="39" spans="1:6">
      <c r="A39" s="23"/>
      <c r="B39" s="24"/>
      <c r="C39" s="24"/>
      <c r="D39" s="24"/>
      <c r="E39" s="24"/>
      <c r="F39" s="27"/>
    </row>
    <row r="40" spans="1:6">
      <c r="A40" s="23"/>
      <c r="B40" s="24"/>
      <c r="C40" s="24"/>
      <c r="D40" s="24"/>
      <c r="E40" s="24"/>
      <c r="F40" s="27"/>
    </row>
    <row r="41" spans="1:6">
      <c r="A41" s="23"/>
      <c r="B41" s="24"/>
      <c r="C41" s="24"/>
      <c r="D41" s="24"/>
      <c r="E41" s="24"/>
      <c r="F41" s="27"/>
    </row>
    <row r="42" spans="1:6">
      <c r="A42" s="23"/>
      <c r="B42" s="24"/>
      <c r="C42" s="24"/>
      <c r="D42" s="24"/>
      <c r="E42" s="24"/>
      <c r="F42" s="27"/>
    </row>
    <row r="43" spans="1:6">
      <c r="A43" s="23"/>
      <c r="B43" s="24"/>
      <c r="C43" s="24"/>
      <c r="D43" s="24"/>
      <c r="E43" s="24"/>
      <c r="F43" s="27"/>
    </row>
    <row r="44" spans="1:6">
      <c r="A44" s="23"/>
      <c r="B44" s="24"/>
      <c r="C44" s="24"/>
      <c r="D44" s="24"/>
      <c r="E44" s="24"/>
      <c r="F44" s="27"/>
    </row>
    <row r="45" spans="1:6">
      <c r="A45" s="23"/>
      <c r="B45" s="24"/>
      <c r="C45" s="24"/>
      <c r="D45" s="24"/>
      <c r="E45" s="24"/>
      <c r="F45" s="27"/>
    </row>
    <row r="46" spans="1:6">
      <c r="A46" s="23"/>
      <c r="B46" s="24"/>
      <c r="C46" s="24"/>
      <c r="D46" s="24"/>
      <c r="E46" s="24"/>
      <c r="F46" s="27"/>
    </row>
    <row r="47" spans="1:6">
      <c r="A47" s="23"/>
      <c r="B47" s="24"/>
      <c r="C47" s="24"/>
      <c r="D47" s="24"/>
      <c r="E47" s="24"/>
      <c r="F47" s="27"/>
    </row>
    <row r="48" spans="1:6">
      <c r="A48" s="23"/>
      <c r="B48" s="24"/>
      <c r="C48" s="24"/>
      <c r="D48" s="24"/>
      <c r="E48" s="24"/>
      <c r="F48" s="27"/>
    </row>
    <row r="49" spans="1:6">
      <c r="A49" s="23"/>
      <c r="B49" s="24"/>
      <c r="C49" s="24"/>
      <c r="D49" s="24"/>
      <c r="E49" s="24"/>
      <c r="F49" s="27"/>
    </row>
    <row r="50" spans="1:6">
      <c r="A50" s="23"/>
      <c r="B50" s="24"/>
      <c r="C50" s="24"/>
      <c r="D50" s="24"/>
      <c r="E50" s="24"/>
      <c r="F50" s="27"/>
    </row>
    <row r="51" spans="1:6">
      <c r="A51" s="23"/>
      <c r="B51" s="24"/>
      <c r="C51" s="24"/>
      <c r="D51" s="24"/>
      <c r="E51" s="24"/>
      <c r="F51" s="27"/>
    </row>
    <row r="52" spans="1:6">
      <c r="A52" s="23"/>
      <c r="B52" s="24"/>
      <c r="C52" s="24"/>
      <c r="D52" s="24"/>
      <c r="E52" s="24"/>
      <c r="F52" s="27"/>
    </row>
    <row r="53" spans="1:6">
      <c r="A53" s="23"/>
      <c r="B53" s="24"/>
      <c r="C53" s="24"/>
      <c r="D53" s="24"/>
      <c r="E53" s="24"/>
      <c r="F53" s="27"/>
    </row>
    <row r="54" spans="1:6">
      <c r="A54" s="23"/>
      <c r="B54" s="24"/>
      <c r="C54" s="24"/>
      <c r="D54" s="24"/>
      <c r="E54" s="24"/>
      <c r="F54" s="27"/>
    </row>
    <row r="55" spans="1:6">
      <c r="A55" s="12"/>
      <c r="B55" s="13"/>
      <c r="C55" s="13"/>
      <c r="D55" s="13"/>
      <c r="E55" s="13"/>
      <c r="F55" s="14"/>
    </row>
    <row r="56" spans="1:6" ht="16.5">
      <c r="A56" s="1044"/>
      <c r="B56" s="1045"/>
      <c r="C56" s="1045"/>
      <c r="D56" s="1045"/>
      <c r="E56" s="1045"/>
      <c r="F56" s="1046"/>
    </row>
    <row r="57" spans="1:6" ht="16.5" thickBot="1">
      <c r="A57" s="28"/>
      <c r="B57" s="29"/>
      <c r="C57" s="29"/>
      <c r="D57" s="29"/>
      <c r="E57" s="29"/>
      <c r="F57" s="30"/>
    </row>
    <row r="58" spans="1:6" ht="16.5" thickTop="1"/>
  </sheetData>
  <mergeCells count="16">
    <mergeCell ref="C25:F25"/>
    <mergeCell ref="C26:F26"/>
    <mergeCell ref="C27:F27"/>
    <mergeCell ref="A56:F56"/>
    <mergeCell ref="C19:F19"/>
    <mergeCell ref="C20:F20"/>
    <mergeCell ref="C21:F21"/>
    <mergeCell ref="C22:F22"/>
    <mergeCell ref="C23:F23"/>
    <mergeCell ref="C24:F24"/>
    <mergeCell ref="A16:F16"/>
    <mergeCell ref="A1:F1"/>
    <mergeCell ref="A2:F2"/>
    <mergeCell ref="A13:F13"/>
    <mergeCell ref="A14:F14"/>
    <mergeCell ref="A15:F15"/>
  </mergeCell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1"/>
  <sheetViews>
    <sheetView workbookViewId="0">
      <selection activeCell="E9" sqref="E9"/>
    </sheetView>
  </sheetViews>
  <sheetFormatPr defaultRowHeight="15.75"/>
  <cols>
    <col min="3" max="3" width="35.75" customWidth="1"/>
    <col min="4" max="4" width="7.25" customWidth="1"/>
  </cols>
  <sheetData>
    <row r="3" spans="2:8" ht="31.5" customHeight="1">
      <c r="B3" s="1092" t="s">
        <v>0</v>
      </c>
      <c r="C3" s="1094" t="s">
        <v>1</v>
      </c>
      <c r="D3" s="1096" t="s">
        <v>2</v>
      </c>
      <c r="E3" s="1099" t="s">
        <v>8</v>
      </c>
      <c r="F3" s="1159" t="s">
        <v>957</v>
      </c>
      <c r="G3" s="1159" t="s">
        <v>956</v>
      </c>
    </row>
    <row r="4" spans="2:8">
      <c r="B4" s="1093"/>
      <c r="C4" s="1095"/>
      <c r="D4" s="1094"/>
      <c r="E4" s="1100"/>
      <c r="F4" s="1159"/>
      <c r="G4" s="1159"/>
    </row>
    <row r="5" spans="2:8">
      <c r="B5" s="802" t="s">
        <v>958</v>
      </c>
      <c r="C5" t="s">
        <v>959</v>
      </c>
      <c r="E5">
        <v>9.61</v>
      </c>
    </row>
    <row r="6" spans="2:8" ht="31.5">
      <c r="B6">
        <v>1</v>
      </c>
      <c r="C6" s="758" t="s">
        <v>942</v>
      </c>
      <c r="D6" s="759" t="s">
        <v>89</v>
      </c>
      <c r="E6" s="760">
        <v>0.7</v>
      </c>
      <c r="F6" s="761" t="s">
        <v>31</v>
      </c>
      <c r="G6" t="str">
        <f>CONCATENATE("20",H6)</f>
        <v>2021</v>
      </c>
      <c r="H6" s="758">
        <v>21</v>
      </c>
    </row>
    <row r="7" spans="2:8">
      <c r="B7">
        <v>2</v>
      </c>
      <c r="C7" s="451" t="s">
        <v>562</v>
      </c>
      <c r="D7" s="415" t="s">
        <v>89</v>
      </c>
      <c r="E7" s="403">
        <v>1.99787</v>
      </c>
      <c r="F7" s="389" t="s">
        <v>28</v>
      </c>
      <c r="G7" t="str">
        <f t="shared" ref="G7:G11" si="0">CONCATENATE("20",H7)</f>
        <v>2019</v>
      </c>
      <c r="H7" s="392">
        <v>19</v>
      </c>
    </row>
    <row r="8" spans="2:8">
      <c r="B8">
        <v>3</v>
      </c>
      <c r="C8" s="451" t="s">
        <v>135</v>
      </c>
      <c r="D8" s="415" t="s">
        <v>89</v>
      </c>
      <c r="E8" s="403">
        <v>1.71</v>
      </c>
      <c r="F8" s="389" t="s">
        <v>29</v>
      </c>
      <c r="G8" t="str">
        <f t="shared" si="0"/>
        <v>2017</v>
      </c>
      <c r="H8" s="392">
        <v>17</v>
      </c>
    </row>
    <row r="9" spans="2:8" ht="31.5">
      <c r="B9">
        <v>4</v>
      </c>
      <c r="C9" s="635" t="s">
        <v>660</v>
      </c>
      <c r="D9" s="393" t="s">
        <v>89</v>
      </c>
      <c r="E9" s="397">
        <v>2</v>
      </c>
      <c r="F9" s="519" t="s">
        <v>27</v>
      </c>
      <c r="G9" t="str">
        <f t="shared" si="0"/>
        <v>2020</v>
      </c>
      <c r="H9" s="392">
        <v>20</v>
      </c>
    </row>
    <row r="10" spans="2:8">
      <c r="B10">
        <v>5</v>
      </c>
      <c r="C10" s="486" t="s">
        <v>394</v>
      </c>
      <c r="D10" s="415" t="s">
        <v>89</v>
      </c>
      <c r="E10" s="403">
        <v>1.6</v>
      </c>
      <c r="F10" s="389" t="s">
        <v>26</v>
      </c>
      <c r="G10" t="str">
        <f t="shared" si="0"/>
        <v>2018</v>
      </c>
      <c r="H10" s="392">
        <v>18</v>
      </c>
    </row>
    <row r="11" spans="2:8">
      <c r="B11">
        <v>6</v>
      </c>
      <c r="C11" s="490" t="s">
        <v>60</v>
      </c>
      <c r="D11" s="393" t="s">
        <v>89</v>
      </c>
      <c r="E11" s="397">
        <v>1.6</v>
      </c>
      <c r="F11" s="416" t="s">
        <v>29</v>
      </c>
      <c r="G11" t="str">
        <f t="shared" si="0"/>
        <v>2018</v>
      </c>
      <c r="H11" s="392">
        <v>18</v>
      </c>
    </row>
  </sheetData>
  <mergeCells count="6">
    <mergeCell ref="G3:G4"/>
    <mergeCell ref="B3:B4"/>
    <mergeCell ref="C3:C4"/>
    <mergeCell ref="D3:D4"/>
    <mergeCell ref="E3:E4"/>
    <mergeCell ref="F3:F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Zeros="0" zoomScale="130" zoomScaleNormal="130" workbookViewId="0">
      <pane xSplit="3" ySplit="6" topLeftCell="D22" activePane="bottomRight" state="frozen"/>
      <selection activeCell="E9" sqref="E9"/>
      <selection pane="topRight" activeCell="E9" sqref="E9"/>
      <selection pane="bottomLeft" activeCell="E9" sqref="E9"/>
      <selection pane="bottomRight" activeCell="E9" sqref="E9"/>
    </sheetView>
  </sheetViews>
  <sheetFormatPr defaultRowHeight="12.75"/>
  <cols>
    <col min="1" max="1" width="3.625" style="74" bestFit="1" customWidth="1"/>
    <col min="2" max="2" width="27.25" style="37" customWidth="1"/>
    <col min="3" max="3" width="4.75" style="37" bestFit="1" customWidth="1"/>
    <col min="4" max="4" width="8.375" style="58" customWidth="1"/>
    <col min="5" max="5" width="7.5" style="37" customWidth="1"/>
    <col min="6" max="6" width="8.75" style="37" customWidth="1"/>
    <col min="7" max="7" width="6.875" style="37" customWidth="1"/>
    <col min="8" max="8" width="6.875" style="37" bestFit="1" customWidth="1"/>
    <col min="9" max="9" width="7.25" style="37" bestFit="1" customWidth="1"/>
    <col min="10" max="10" width="6.875" style="37" customWidth="1"/>
    <col min="11" max="11" width="6.875" style="37" bestFit="1" customWidth="1"/>
    <col min="12" max="228" width="9" style="37"/>
    <col min="229" max="229" width="3.625" style="37" bestFit="1" customWidth="1"/>
    <col min="230" max="230" width="36" style="37" bestFit="1" customWidth="1"/>
    <col min="231" max="231" width="4.75" style="37" bestFit="1" customWidth="1"/>
    <col min="232" max="232" width="10.25" style="37" bestFit="1" customWidth="1"/>
    <col min="233" max="233" width="7.5" style="37" customWidth="1"/>
    <col min="234" max="235" width="6.875" style="37" customWidth="1"/>
    <col min="236" max="236" width="6.875" style="37" bestFit="1" customWidth="1"/>
    <col min="237" max="237" width="7.25" style="37" bestFit="1" customWidth="1"/>
    <col min="238" max="238" width="6.875" style="37" customWidth="1"/>
    <col min="239" max="239" width="6.875" style="37" bestFit="1" customWidth="1"/>
    <col min="240" max="240" width="7.75" style="37" bestFit="1" customWidth="1"/>
    <col min="241" max="241" width="7.375" style="37" bestFit="1" customWidth="1"/>
    <col min="242" max="484" width="9" style="37"/>
    <col min="485" max="485" width="3.625" style="37" bestFit="1" customWidth="1"/>
    <col min="486" max="486" width="36" style="37" bestFit="1" customWidth="1"/>
    <col min="487" max="487" width="4.75" style="37" bestFit="1" customWidth="1"/>
    <col min="488" max="488" width="10.25" style="37" bestFit="1" customWidth="1"/>
    <col min="489" max="489" width="7.5" style="37" customWidth="1"/>
    <col min="490" max="491" width="6.875" style="37" customWidth="1"/>
    <col min="492" max="492" width="6.875" style="37" bestFit="1" customWidth="1"/>
    <col min="493" max="493" width="7.25" style="37" bestFit="1" customWidth="1"/>
    <col min="494" max="494" width="6.875" style="37" customWidth="1"/>
    <col min="495" max="495" width="6.875" style="37" bestFit="1" customWidth="1"/>
    <col min="496" max="496" width="7.75" style="37" bestFit="1" customWidth="1"/>
    <col min="497" max="497" width="7.375" style="37" bestFit="1" customWidth="1"/>
    <col min="498" max="740" width="9" style="37"/>
    <col min="741" max="741" width="3.625" style="37" bestFit="1" customWidth="1"/>
    <col min="742" max="742" width="36" style="37" bestFit="1" customWidth="1"/>
    <col min="743" max="743" width="4.75" style="37" bestFit="1" customWidth="1"/>
    <col min="744" max="744" width="10.25" style="37" bestFit="1" customWidth="1"/>
    <col min="745" max="745" width="7.5" style="37" customWidth="1"/>
    <col min="746" max="747" width="6.875" style="37" customWidth="1"/>
    <col min="748" max="748" width="6.875" style="37" bestFit="1" customWidth="1"/>
    <col min="749" max="749" width="7.25" style="37" bestFit="1" customWidth="1"/>
    <col min="750" max="750" width="6.875" style="37" customWidth="1"/>
    <col min="751" max="751" width="6.875" style="37" bestFit="1" customWidth="1"/>
    <col min="752" max="752" width="7.75" style="37" bestFit="1" customWidth="1"/>
    <col min="753" max="753" width="7.375" style="37" bestFit="1" customWidth="1"/>
    <col min="754" max="996" width="9" style="37"/>
    <col min="997" max="997" width="3.625" style="37" bestFit="1" customWidth="1"/>
    <col min="998" max="998" width="36" style="37" bestFit="1" customWidth="1"/>
    <col min="999" max="999" width="4.75" style="37" bestFit="1" customWidth="1"/>
    <col min="1000" max="1000" width="10.25" style="37" bestFit="1" customWidth="1"/>
    <col min="1001" max="1001" width="7.5" style="37" customWidth="1"/>
    <col min="1002" max="1003" width="6.875" style="37" customWidth="1"/>
    <col min="1004" max="1004" width="6.875" style="37" bestFit="1" customWidth="1"/>
    <col min="1005" max="1005" width="7.25" style="37" bestFit="1" customWidth="1"/>
    <col min="1006" max="1006" width="6.875" style="37" customWidth="1"/>
    <col min="1007" max="1007" width="6.875" style="37" bestFit="1" customWidth="1"/>
    <col min="1008" max="1008" width="7.75" style="37" bestFit="1" customWidth="1"/>
    <col min="1009" max="1009" width="7.375" style="37" bestFit="1" customWidth="1"/>
    <col min="1010" max="1252" width="9" style="37"/>
    <col min="1253" max="1253" width="3.625" style="37" bestFit="1" customWidth="1"/>
    <col min="1254" max="1254" width="36" style="37" bestFit="1" customWidth="1"/>
    <col min="1255" max="1255" width="4.75" style="37" bestFit="1" customWidth="1"/>
    <col min="1256" max="1256" width="10.25" style="37" bestFit="1" customWidth="1"/>
    <col min="1257" max="1257" width="7.5" style="37" customWidth="1"/>
    <col min="1258" max="1259" width="6.875" style="37" customWidth="1"/>
    <col min="1260" max="1260" width="6.875" style="37" bestFit="1" customWidth="1"/>
    <col min="1261" max="1261" width="7.25" style="37" bestFit="1" customWidth="1"/>
    <col min="1262" max="1262" width="6.875" style="37" customWidth="1"/>
    <col min="1263" max="1263" width="6.875" style="37" bestFit="1" customWidth="1"/>
    <col min="1264" max="1264" width="7.75" style="37" bestFit="1" customWidth="1"/>
    <col min="1265" max="1265" width="7.375" style="37" bestFit="1" customWidth="1"/>
    <col min="1266" max="1508" width="9" style="37"/>
    <col min="1509" max="1509" width="3.625" style="37" bestFit="1" customWidth="1"/>
    <col min="1510" max="1510" width="36" style="37" bestFit="1" customWidth="1"/>
    <col min="1511" max="1511" width="4.75" style="37" bestFit="1" customWidth="1"/>
    <col min="1512" max="1512" width="10.25" style="37" bestFit="1" customWidth="1"/>
    <col min="1513" max="1513" width="7.5" style="37" customWidth="1"/>
    <col min="1514" max="1515" width="6.875" style="37" customWidth="1"/>
    <col min="1516" max="1516" width="6.875" style="37" bestFit="1" customWidth="1"/>
    <col min="1517" max="1517" width="7.25" style="37" bestFit="1" customWidth="1"/>
    <col min="1518" max="1518" width="6.875" style="37" customWidth="1"/>
    <col min="1519" max="1519" width="6.875" style="37" bestFit="1" customWidth="1"/>
    <col min="1520" max="1520" width="7.75" style="37" bestFit="1" customWidth="1"/>
    <col min="1521" max="1521" width="7.375" style="37" bestFit="1" customWidth="1"/>
    <col min="1522" max="1764" width="9" style="37"/>
    <col min="1765" max="1765" width="3.625" style="37" bestFit="1" customWidth="1"/>
    <col min="1766" max="1766" width="36" style="37" bestFit="1" customWidth="1"/>
    <col min="1767" max="1767" width="4.75" style="37" bestFit="1" customWidth="1"/>
    <col min="1768" max="1768" width="10.25" style="37" bestFit="1" customWidth="1"/>
    <col min="1769" max="1769" width="7.5" style="37" customWidth="1"/>
    <col min="1770" max="1771" width="6.875" style="37" customWidth="1"/>
    <col min="1772" max="1772" width="6.875" style="37" bestFit="1" customWidth="1"/>
    <col min="1773" max="1773" width="7.25" style="37" bestFit="1" customWidth="1"/>
    <col min="1774" max="1774" width="6.875" style="37" customWidth="1"/>
    <col min="1775" max="1775" width="6.875" style="37" bestFit="1" customWidth="1"/>
    <col min="1776" max="1776" width="7.75" style="37" bestFit="1" customWidth="1"/>
    <col min="1777" max="1777" width="7.375" style="37" bestFit="1" customWidth="1"/>
    <col min="1778" max="2020" width="9" style="37"/>
    <col min="2021" max="2021" width="3.625" style="37" bestFit="1" customWidth="1"/>
    <col min="2022" max="2022" width="36" style="37" bestFit="1" customWidth="1"/>
    <col min="2023" max="2023" width="4.75" style="37" bestFit="1" customWidth="1"/>
    <col min="2024" max="2024" width="10.25" style="37" bestFit="1" customWidth="1"/>
    <col min="2025" max="2025" width="7.5" style="37" customWidth="1"/>
    <col min="2026" max="2027" width="6.875" style="37" customWidth="1"/>
    <col min="2028" max="2028" width="6.875" style="37" bestFit="1" customWidth="1"/>
    <col min="2029" max="2029" width="7.25" style="37" bestFit="1" customWidth="1"/>
    <col min="2030" max="2030" width="6.875" style="37" customWidth="1"/>
    <col min="2031" max="2031" width="6.875" style="37" bestFit="1" customWidth="1"/>
    <col min="2032" max="2032" width="7.75" style="37" bestFit="1" customWidth="1"/>
    <col min="2033" max="2033" width="7.375" style="37" bestFit="1" customWidth="1"/>
    <col min="2034" max="2276" width="9" style="37"/>
    <col min="2277" max="2277" width="3.625" style="37" bestFit="1" customWidth="1"/>
    <col min="2278" max="2278" width="36" style="37" bestFit="1" customWidth="1"/>
    <col min="2279" max="2279" width="4.75" style="37" bestFit="1" customWidth="1"/>
    <col min="2280" max="2280" width="10.25" style="37" bestFit="1" customWidth="1"/>
    <col min="2281" max="2281" width="7.5" style="37" customWidth="1"/>
    <col min="2282" max="2283" width="6.875" style="37" customWidth="1"/>
    <col min="2284" max="2284" width="6.875" style="37" bestFit="1" customWidth="1"/>
    <col min="2285" max="2285" width="7.25" style="37" bestFit="1" customWidth="1"/>
    <col min="2286" max="2286" width="6.875" style="37" customWidth="1"/>
    <col min="2287" max="2287" width="6.875" style="37" bestFit="1" customWidth="1"/>
    <col min="2288" max="2288" width="7.75" style="37" bestFit="1" customWidth="1"/>
    <col min="2289" max="2289" width="7.375" style="37" bestFit="1" customWidth="1"/>
    <col min="2290" max="2532" width="9" style="37"/>
    <col min="2533" max="2533" width="3.625" style="37" bestFit="1" customWidth="1"/>
    <col min="2534" max="2534" width="36" style="37" bestFit="1" customWidth="1"/>
    <col min="2535" max="2535" width="4.75" style="37" bestFit="1" customWidth="1"/>
    <col min="2536" max="2536" width="10.25" style="37" bestFit="1" customWidth="1"/>
    <col min="2537" max="2537" width="7.5" style="37" customWidth="1"/>
    <col min="2538" max="2539" width="6.875" style="37" customWidth="1"/>
    <col min="2540" max="2540" width="6.875" style="37" bestFit="1" customWidth="1"/>
    <col min="2541" max="2541" width="7.25" style="37" bestFit="1" customWidth="1"/>
    <col min="2542" max="2542" width="6.875" style="37" customWidth="1"/>
    <col min="2543" max="2543" width="6.875" style="37" bestFit="1" customWidth="1"/>
    <col min="2544" max="2544" width="7.75" style="37" bestFit="1" customWidth="1"/>
    <col min="2545" max="2545" width="7.375" style="37" bestFit="1" customWidth="1"/>
    <col min="2546" max="2788" width="9" style="37"/>
    <col min="2789" max="2789" width="3.625" style="37" bestFit="1" customWidth="1"/>
    <col min="2790" max="2790" width="36" style="37" bestFit="1" customWidth="1"/>
    <col min="2791" max="2791" width="4.75" style="37" bestFit="1" customWidth="1"/>
    <col min="2792" max="2792" width="10.25" style="37" bestFit="1" customWidth="1"/>
    <col min="2793" max="2793" width="7.5" style="37" customWidth="1"/>
    <col min="2794" max="2795" width="6.875" style="37" customWidth="1"/>
    <col min="2796" max="2796" width="6.875" style="37" bestFit="1" customWidth="1"/>
    <col min="2797" max="2797" width="7.25" style="37" bestFit="1" customWidth="1"/>
    <col min="2798" max="2798" width="6.875" style="37" customWidth="1"/>
    <col min="2799" max="2799" width="6.875" style="37" bestFit="1" customWidth="1"/>
    <col min="2800" max="2800" width="7.75" style="37" bestFit="1" customWidth="1"/>
    <col min="2801" max="2801" width="7.375" style="37" bestFit="1" customWidth="1"/>
    <col min="2802" max="3044" width="9" style="37"/>
    <col min="3045" max="3045" width="3.625" style="37" bestFit="1" customWidth="1"/>
    <col min="3046" max="3046" width="36" style="37" bestFit="1" customWidth="1"/>
    <col min="3047" max="3047" width="4.75" style="37" bestFit="1" customWidth="1"/>
    <col min="3048" max="3048" width="10.25" style="37" bestFit="1" customWidth="1"/>
    <col min="3049" max="3049" width="7.5" style="37" customWidth="1"/>
    <col min="3050" max="3051" width="6.875" style="37" customWidth="1"/>
    <col min="3052" max="3052" width="6.875" style="37" bestFit="1" customWidth="1"/>
    <col min="3053" max="3053" width="7.25" style="37" bestFit="1" customWidth="1"/>
    <col min="3054" max="3054" width="6.875" style="37" customWidth="1"/>
    <col min="3055" max="3055" width="6.875" style="37" bestFit="1" customWidth="1"/>
    <col min="3056" max="3056" width="7.75" style="37" bestFit="1" customWidth="1"/>
    <col min="3057" max="3057" width="7.375" style="37" bestFit="1" customWidth="1"/>
    <col min="3058" max="3300" width="9" style="37"/>
    <col min="3301" max="3301" width="3.625" style="37" bestFit="1" customWidth="1"/>
    <col min="3302" max="3302" width="36" style="37" bestFit="1" customWidth="1"/>
    <col min="3303" max="3303" width="4.75" style="37" bestFit="1" customWidth="1"/>
    <col min="3304" max="3304" width="10.25" style="37" bestFit="1" customWidth="1"/>
    <col min="3305" max="3305" width="7.5" style="37" customWidth="1"/>
    <col min="3306" max="3307" width="6.875" style="37" customWidth="1"/>
    <col min="3308" max="3308" width="6.875" style="37" bestFit="1" customWidth="1"/>
    <col min="3309" max="3309" width="7.25" style="37" bestFit="1" customWidth="1"/>
    <col min="3310" max="3310" width="6.875" style="37" customWidth="1"/>
    <col min="3311" max="3311" width="6.875" style="37" bestFit="1" customWidth="1"/>
    <col min="3312" max="3312" width="7.75" style="37" bestFit="1" customWidth="1"/>
    <col min="3313" max="3313" width="7.375" style="37" bestFit="1" customWidth="1"/>
    <col min="3314" max="3556" width="9" style="37"/>
    <col min="3557" max="3557" width="3.625" style="37" bestFit="1" customWidth="1"/>
    <col min="3558" max="3558" width="36" style="37" bestFit="1" customWidth="1"/>
    <col min="3559" max="3559" width="4.75" style="37" bestFit="1" customWidth="1"/>
    <col min="3560" max="3560" width="10.25" style="37" bestFit="1" customWidth="1"/>
    <col min="3561" max="3561" width="7.5" style="37" customWidth="1"/>
    <col min="3562" max="3563" width="6.875" style="37" customWidth="1"/>
    <col min="3564" max="3564" width="6.875" style="37" bestFit="1" customWidth="1"/>
    <col min="3565" max="3565" width="7.25" style="37" bestFit="1" customWidth="1"/>
    <col min="3566" max="3566" width="6.875" style="37" customWidth="1"/>
    <col min="3567" max="3567" width="6.875" style="37" bestFit="1" customWidth="1"/>
    <col min="3568" max="3568" width="7.75" style="37" bestFit="1" customWidth="1"/>
    <col min="3569" max="3569" width="7.375" style="37" bestFit="1" customWidth="1"/>
    <col min="3570" max="3812" width="9" style="37"/>
    <col min="3813" max="3813" width="3.625" style="37" bestFit="1" customWidth="1"/>
    <col min="3814" max="3814" width="36" style="37" bestFit="1" customWidth="1"/>
    <col min="3815" max="3815" width="4.75" style="37" bestFit="1" customWidth="1"/>
    <col min="3816" max="3816" width="10.25" style="37" bestFit="1" customWidth="1"/>
    <col min="3817" max="3817" width="7.5" style="37" customWidth="1"/>
    <col min="3818" max="3819" width="6.875" style="37" customWidth="1"/>
    <col min="3820" max="3820" width="6.875" style="37" bestFit="1" customWidth="1"/>
    <col min="3821" max="3821" width="7.25" style="37" bestFit="1" customWidth="1"/>
    <col min="3822" max="3822" width="6.875" style="37" customWidth="1"/>
    <col min="3823" max="3823" width="6.875" style="37" bestFit="1" customWidth="1"/>
    <col min="3824" max="3824" width="7.75" style="37" bestFit="1" customWidth="1"/>
    <col min="3825" max="3825" width="7.375" style="37" bestFit="1" customWidth="1"/>
    <col min="3826" max="4068" width="9" style="37"/>
    <col min="4069" max="4069" width="3.625" style="37" bestFit="1" customWidth="1"/>
    <col min="4070" max="4070" width="36" style="37" bestFit="1" customWidth="1"/>
    <col min="4071" max="4071" width="4.75" style="37" bestFit="1" customWidth="1"/>
    <col min="4072" max="4072" width="10.25" style="37" bestFit="1" customWidth="1"/>
    <col min="4073" max="4073" width="7.5" style="37" customWidth="1"/>
    <col min="4074" max="4075" width="6.875" style="37" customWidth="1"/>
    <col min="4076" max="4076" width="6.875" style="37" bestFit="1" customWidth="1"/>
    <col min="4077" max="4077" width="7.25" style="37" bestFit="1" customWidth="1"/>
    <col min="4078" max="4078" width="6.875" style="37" customWidth="1"/>
    <col min="4079" max="4079" width="6.875" style="37" bestFit="1" customWidth="1"/>
    <col min="4080" max="4080" width="7.75" style="37" bestFit="1" customWidth="1"/>
    <col min="4081" max="4081" width="7.375" style="37" bestFit="1" customWidth="1"/>
    <col min="4082" max="4324" width="9" style="37"/>
    <col min="4325" max="4325" width="3.625" style="37" bestFit="1" customWidth="1"/>
    <col min="4326" max="4326" width="36" style="37" bestFit="1" customWidth="1"/>
    <col min="4327" max="4327" width="4.75" style="37" bestFit="1" customWidth="1"/>
    <col min="4328" max="4328" width="10.25" style="37" bestFit="1" customWidth="1"/>
    <col min="4329" max="4329" width="7.5" style="37" customWidth="1"/>
    <col min="4330" max="4331" width="6.875" style="37" customWidth="1"/>
    <col min="4332" max="4332" width="6.875" style="37" bestFit="1" customWidth="1"/>
    <col min="4333" max="4333" width="7.25" style="37" bestFit="1" customWidth="1"/>
    <col min="4334" max="4334" width="6.875" style="37" customWidth="1"/>
    <col min="4335" max="4335" width="6.875" style="37" bestFit="1" customWidth="1"/>
    <col min="4336" max="4336" width="7.75" style="37" bestFit="1" customWidth="1"/>
    <col min="4337" max="4337" width="7.375" style="37" bestFit="1" customWidth="1"/>
    <col min="4338" max="4580" width="9" style="37"/>
    <col min="4581" max="4581" width="3.625" style="37" bestFit="1" customWidth="1"/>
    <col min="4582" max="4582" width="36" style="37" bestFit="1" customWidth="1"/>
    <col min="4583" max="4583" width="4.75" style="37" bestFit="1" customWidth="1"/>
    <col min="4584" max="4584" width="10.25" style="37" bestFit="1" customWidth="1"/>
    <col min="4585" max="4585" width="7.5" style="37" customWidth="1"/>
    <col min="4586" max="4587" width="6.875" style="37" customWidth="1"/>
    <col min="4588" max="4588" width="6.875" style="37" bestFit="1" customWidth="1"/>
    <col min="4589" max="4589" width="7.25" style="37" bestFit="1" customWidth="1"/>
    <col min="4590" max="4590" width="6.875" style="37" customWidth="1"/>
    <col min="4591" max="4591" width="6.875" style="37" bestFit="1" customWidth="1"/>
    <col min="4592" max="4592" width="7.75" style="37" bestFit="1" customWidth="1"/>
    <col min="4593" max="4593" width="7.375" style="37" bestFit="1" customWidth="1"/>
    <col min="4594" max="4836" width="9" style="37"/>
    <col min="4837" max="4837" width="3.625" style="37" bestFit="1" customWidth="1"/>
    <col min="4838" max="4838" width="36" style="37" bestFit="1" customWidth="1"/>
    <col min="4839" max="4839" width="4.75" style="37" bestFit="1" customWidth="1"/>
    <col min="4840" max="4840" width="10.25" style="37" bestFit="1" customWidth="1"/>
    <col min="4841" max="4841" width="7.5" style="37" customWidth="1"/>
    <col min="4842" max="4843" width="6.875" style="37" customWidth="1"/>
    <col min="4844" max="4844" width="6.875" style="37" bestFit="1" customWidth="1"/>
    <col min="4845" max="4845" width="7.25" style="37" bestFit="1" customWidth="1"/>
    <col min="4846" max="4846" width="6.875" style="37" customWidth="1"/>
    <col min="4847" max="4847" width="6.875" style="37" bestFit="1" customWidth="1"/>
    <col min="4848" max="4848" width="7.75" style="37" bestFit="1" customWidth="1"/>
    <col min="4849" max="4849" width="7.375" style="37" bestFit="1" customWidth="1"/>
    <col min="4850" max="5092" width="9" style="37"/>
    <col min="5093" max="5093" width="3.625" style="37" bestFit="1" customWidth="1"/>
    <col min="5094" max="5094" width="36" style="37" bestFit="1" customWidth="1"/>
    <col min="5095" max="5095" width="4.75" style="37" bestFit="1" customWidth="1"/>
    <col min="5096" max="5096" width="10.25" style="37" bestFit="1" customWidth="1"/>
    <col min="5097" max="5097" width="7.5" style="37" customWidth="1"/>
    <col min="5098" max="5099" width="6.875" style="37" customWidth="1"/>
    <col min="5100" max="5100" width="6.875" style="37" bestFit="1" customWidth="1"/>
    <col min="5101" max="5101" width="7.25" style="37" bestFit="1" customWidth="1"/>
    <col min="5102" max="5102" width="6.875" style="37" customWidth="1"/>
    <col min="5103" max="5103" width="6.875" style="37" bestFit="1" customWidth="1"/>
    <col min="5104" max="5104" width="7.75" style="37" bestFit="1" customWidth="1"/>
    <col min="5105" max="5105" width="7.375" style="37" bestFit="1" customWidth="1"/>
    <col min="5106" max="5348" width="9" style="37"/>
    <col min="5349" max="5349" width="3.625" style="37" bestFit="1" customWidth="1"/>
    <col min="5350" max="5350" width="36" style="37" bestFit="1" customWidth="1"/>
    <col min="5351" max="5351" width="4.75" style="37" bestFit="1" customWidth="1"/>
    <col min="5352" max="5352" width="10.25" style="37" bestFit="1" customWidth="1"/>
    <col min="5353" max="5353" width="7.5" style="37" customWidth="1"/>
    <col min="5354" max="5355" width="6.875" style="37" customWidth="1"/>
    <col min="5356" max="5356" width="6.875" style="37" bestFit="1" customWidth="1"/>
    <col min="5357" max="5357" width="7.25" style="37" bestFit="1" customWidth="1"/>
    <col min="5358" max="5358" width="6.875" style="37" customWidth="1"/>
    <col min="5359" max="5359" width="6.875" style="37" bestFit="1" customWidth="1"/>
    <col min="5360" max="5360" width="7.75" style="37" bestFit="1" customWidth="1"/>
    <col min="5361" max="5361" width="7.375" style="37" bestFit="1" customWidth="1"/>
    <col min="5362" max="5604" width="9" style="37"/>
    <col min="5605" max="5605" width="3.625" style="37" bestFit="1" customWidth="1"/>
    <col min="5606" max="5606" width="36" style="37" bestFit="1" customWidth="1"/>
    <col min="5607" max="5607" width="4.75" style="37" bestFit="1" customWidth="1"/>
    <col min="5608" max="5608" width="10.25" style="37" bestFit="1" customWidth="1"/>
    <col min="5609" max="5609" width="7.5" style="37" customWidth="1"/>
    <col min="5610" max="5611" width="6.875" style="37" customWidth="1"/>
    <col min="5612" max="5612" width="6.875" style="37" bestFit="1" customWidth="1"/>
    <col min="5613" max="5613" width="7.25" style="37" bestFit="1" customWidth="1"/>
    <col min="5614" max="5614" width="6.875" style="37" customWidth="1"/>
    <col min="5615" max="5615" width="6.875" style="37" bestFit="1" customWidth="1"/>
    <col min="5616" max="5616" width="7.75" style="37" bestFit="1" customWidth="1"/>
    <col min="5617" max="5617" width="7.375" style="37" bestFit="1" customWidth="1"/>
    <col min="5618" max="5860" width="9" style="37"/>
    <col min="5861" max="5861" width="3.625" style="37" bestFit="1" customWidth="1"/>
    <col min="5862" max="5862" width="36" style="37" bestFit="1" customWidth="1"/>
    <col min="5863" max="5863" width="4.75" style="37" bestFit="1" customWidth="1"/>
    <col min="5864" max="5864" width="10.25" style="37" bestFit="1" customWidth="1"/>
    <col min="5865" max="5865" width="7.5" style="37" customWidth="1"/>
    <col min="5866" max="5867" width="6.875" style="37" customWidth="1"/>
    <col min="5868" max="5868" width="6.875" style="37" bestFit="1" customWidth="1"/>
    <col min="5869" max="5869" width="7.25" style="37" bestFit="1" customWidth="1"/>
    <col min="5870" max="5870" width="6.875" style="37" customWidth="1"/>
    <col min="5871" max="5871" width="6.875" style="37" bestFit="1" customWidth="1"/>
    <col min="5872" max="5872" width="7.75" style="37" bestFit="1" customWidth="1"/>
    <col min="5873" max="5873" width="7.375" style="37" bestFit="1" customWidth="1"/>
    <col min="5874" max="6116" width="9" style="37"/>
    <col min="6117" max="6117" width="3.625" style="37" bestFit="1" customWidth="1"/>
    <col min="6118" max="6118" width="36" style="37" bestFit="1" customWidth="1"/>
    <col min="6119" max="6119" width="4.75" style="37" bestFit="1" customWidth="1"/>
    <col min="6120" max="6120" width="10.25" style="37" bestFit="1" customWidth="1"/>
    <col min="6121" max="6121" width="7.5" style="37" customWidth="1"/>
    <col min="6122" max="6123" width="6.875" style="37" customWidth="1"/>
    <col min="6124" max="6124" width="6.875" style="37" bestFit="1" customWidth="1"/>
    <col min="6125" max="6125" width="7.25" style="37" bestFit="1" customWidth="1"/>
    <col min="6126" max="6126" width="6.875" style="37" customWidth="1"/>
    <col min="6127" max="6127" width="6.875" style="37" bestFit="1" customWidth="1"/>
    <col min="6128" max="6128" width="7.75" style="37" bestFit="1" customWidth="1"/>
    <col min="6129" max="6129" width="7.375" style="37" bestFit="1" customWidth="1"/>
    <col min="6130" max="6372" width="9" style="37"/>
    <col min="6373" max="6373" width="3.625" style="37" bestFit="1" customWidth="1"/>
    <col min="6374" max="6374" width="36" style="37" bestFit="1" customWidth="1"/>
    <col min="6375" max="6375" width="4.75" style="37" bestFit="1" customWidth="1"/>
    <col min="6376" max="6376" width="10.25" style="37" bestFit="1" customWidth="1"/>
    <col min="6377" max="6377" width="7.5" style="37" customWidth="1"/>
    <col min="6378" max="6379" width="6.875" style="37" customWidth="1"/>
    <col min="6380" max="6380" width="6.875" style="37" bestFit="1" customWidth="1"/>
    <col min="6381" max="6381" width="7.25" style="37" bestFit="1" customWidth="1"/>
    <col min="6382" max="6382" width="6.875" style="37" customWidth="1"/>
    <col min="6383" max="6383" width="6.875" style="37" bestFit="1" customWidth="1"/>
    <col min="6384" max="6384" width="7.75" style="37" bestFit="1" customWidth="1"/>
    <col min="6385" max="6385" width="7.375" style="37" bestFit="1" customWidth="1"/>
    <col min="6386" max="6628" width="9" style="37"/>
    <col min="6629" max="6629" width="3.625" style="37" bestFit="1" customWidth="1"/>
    <col min="6630" max="6630" width="36" style="37" bestFit="1" customWidth="1"/>
    <col min="6631" max="6631" width="4.75" style="37" bestFit="1" customWidth="1"/>
    <col min="6632" max="6632" width="10.25" style="37" bestFit="1" customWidth="1"/>
    <col min="6633" max="6633" width="7.5" style="37" customWidth="1"/>
    <col min="6634" max="6635" width="6.875" style="37" customWidth="1"/>
    <col min="6636" max="6636" width="6.875" style="37" bestFit="1" customWidth="1"/>
    <col min="6637" max="6637" width="7.25" style="37" bestFit="1" customWidth="1"/>
    <col min="6638" max="6638" width="6.875" style="37" customWidth="1"/>
    <col min="6639" max="6639" width="6.875" style="37" bestFit="1" customWidth="1"/>
    <col min="6640" max="6640" width="7.75" style="37" bestFit="1" customWidth="1"/>
    <col min="6641" max="6641" width="7.375" style="37" bestFit="1" customWidth="1"/>
    <col min="6642" max="6884" width="9" style="37"/>
    <col min="6885" max="6885" width="3.625" style="37" bestFit="1" customWidth="1"/>
    <col min="6886" max="6886" width="36" style="37" bestFit="1" customWidth="1"/>
    <col min="6887" max="6887" width="4.75" style="37" bestFit="1" customWidth="1"/>
    <col min="6888" max="6888" width="10.25" style="37" bestFit="1" customWidth="1"/>
    <col min="6889" max="6889" width="7.5" style="37" customWidth="1"/>
    <col min="6890" max="6891" width="6.875" style="37" customWidth="1"/>
    <col min="6892" max="6892" width="6.875" style="37" bestFit="1" customWidth="1"/>
    <col min="6893" max="6893" width="7.25" style="37" bestFit="1" customWidth="1"/>
    <col min="6894" max="6894" width="6.875" style="37" customWidth="1"/>
    <col min="6895" max="6895" width="6.875" style="37" bestFit="1" customWidth="1"/>
    <col min="6896" max="6896" width="7.75" style="37" bestFit="1" customWidth="1"/>
    <col min="6897" max="6897" width="7.375" style="37" bestFit="1" customWidth="1"/>
    <col min="6898" max="7140" width="9" style="37"/>
    <col min="7141" max="7141" width="3.625" style="37" bestFit="1" customWidth="1"/>
    <col min="7142" max="7142" width="36" style="37" bestFit="1" customWidth="1"/>
    <col min="7143" max="7143" width="4.75" style="37" bestFit="1" customWidth="1"/>
    <col min="7144" max="7144" width="10.25" style="37" bestFit="1" customWidth="1"/>
    <col min="7145" max="7145" width="7.5" style="37" customWidth="1"/>
    <col min="7146" max="7147" width="6.875" style="37" customWidth="1"/>
    <col min="7148" max="7148" width="6.875" style="37" bestFit="1" customWidth="1"/>
    <col min="7149" max="7149" width="7.25" style="37" bestFit="1" customWidth="1"/>
    <col min="7150" max="7150" width="6.875" style="37" customWidth="1"/>
    <col min="7151" max="7151" width="6.875" style="37" bestFit="1" customWidth="1"/>
    <col min="7152" max="7152" width="7.75" style="37" bestFit="1" customWidth="1"/>
    <col min="7153" max="7153" width="7.375" style="37" bestFit="1" customWidth="1"/>
    <col min="7154" max="7396" width="9" style="37"/>
    <col min="7397" max="7397" width="3.625" style="37" bestFit="1" customWidth="1"/>
    <col min="7398" max="7398" width="36" style="37" bestFit="1" customWidth="1"/>
    <col min="7399" max="7399" width="4.75" style="37" bestFit="1" customWidth="1"/>
    <col min="7400" max="7400" width="10.25" style="37" bestFit="1" customWidth="1"/>
    <col min="7401" max="7401" width="7.5" style="37" customWidth="1"/>
    <col min="7402" max="7403" width="6.875" style="37" customWidth="1"/>
    <col min="7404" max="7404" width="6.875" style="37" bestFit="1" customWidth="1"/>
    <col min="7405" max="7405" width="7.25" style="37" bestFit="1" customWidth="1"/>
    <col min="7406" max="7406" width="6.875" style="37" customWidth="1"/>
    <col min="7407" max="7407" width="6.875" style="37" bestFit="1" customWidth="1"/>
    <col min="7408" max="7408" width="7.75" style="37" bestFit="1" customWidth="1"/>
    <col min="7409" max="7409" width="7.375" style="37" bestFit="1" customWidth="1"/>
    <col min="7410" max="7652" width="9" style="37"/>
    <col min="7653" max="7653" width="3.625" style="37" bestFit="1" customWidth="1"/>
    <col min="7654" max="7654" width="36" style="37" bestFit="1" customWidth="1"/>
    <col min="7655" max="7655" width="4.75" style="37" bestFit="1" customWidth="1"/>
    <col min="7656" max="7656" width="10.25" style="37" bestFit="1" customWidth="1"/>
    <col min="7657" max="7657" width="7.5" style="37" customWidth="1"/>
    <col min="7658" max="7659" width="6.875" style="37" customWidth="1"/>
    <col min="7660" max="7660" width="6.875" style="37" bestFit="1" customWidth="1"/>
    <col min="7661" max="7661" width="7.25" style="37" bestFit="1" customWidth="1"/>
    <col min="7662" max="7662" width="6.875" style="37" customWidth="1"/>
    <col min="7663" max="7663" width="6.875" style="37" bestFit="1" customWidth="1"/>
    <col min="7664" max="7664" width="7.75" style="37" bestFit="1" customWidth="1"/>
    <col min="7665" max="7665" width="7.375" style="37" bestFit="1" customWidth="1"/>
    <col min="7666" max="7908" width="9" style="37"/>
    <col min="7909" max="7909" width="3.625" style="37" bestFit="1" customWidth="1"/>
    <col min="7910" max="7910" width="36" style="37" bestFit="1" customWidth="1"/>
    <col min="7911" max="7911" width="4.75" style="37" bestFit="1" customWidth="1"/>
    <col min="7912" max="7912" width="10.25" style="37" bestFit="1" customWidth="1"/>
    <col min="7913" max="7913" width="7.5" style="37" customWidth="1"/>
    <col min="7914" max="7915" width="6.875" style="37" customWidth="1"/>
    <col min="7916" max="7916" width="6.875" style="37" bestFit="1" customWidth="1"/>
    <col min="7917" max="7917" width="7.25" style="37" bestFit="1" customWidth="1"/>
    <col min="7918" max="7918" width="6.875" style="37" customWidth="1"/>
    <col min="7919" max="7919" width="6.875" style="37" bestFit="1" customWidth="1"/>
    <col min="7920" max="7920" width="7.75" style="37" bestFit="1" customWidth="1"/>
    <col min="7921" max="7921" width="7.375" style="37" bestFit="1" customWidth="1"/>
    <col min="7922" max="8164" width="9" style="37"/>
    <col min="8165" max="8165" width="3.625" style="37" bestFit="1" customWidth="1"/>
    <col min="8166" max="8166" width="36" style="37" bestFit="1" customWidth="1"/>
    <col min="8167" max="8167" width="4.75" style="37" bestFit="1" customWidth="1"/>
    <col min="8168" max="8168" width="10.25" style="37" bestFit="1" customWidth="1"/>
    <col min="8169" max="8169" width="7.5" style="37" customWidth="1"/>
    <col min="8170" max="8171" width="6.875" style="37" customWidth="1"/>
    <col min="8172" max="8172" width="6.875" style="37" bestFit="1" customWidth="1"/>
    <col min="8173" max="8173" width="7.25" style="37" bestFit="1" customWidth="1"/>
    <col min="8174" max="8174" width="6.875" style="37" customWidth="1"/>
    <col min="8175" max="8175" width="6.875" style="37" bestFit="1" customWidth="1"/>
    <col min="8176" max="8176" width="7.75" style="37" bestFit="1" customWidth="1"/>
    <col min="8177" max="8177" width="7.375" style="37" bestFit="1" customWidth="1"/>
    <col min="8178" max="8420" width="9" style="37"/>
    <col min="8421" max="8421" width="3.625" style="37" bestFit="1" customWidth="1"/>
    <col min="8422" max="8422" width="36" style="37" bestFit="1" customWidth="1"/>
    <col min="8423" max="8423" width="4.75" style="37" bestFit="1" customWidth="1"/>
    <col min="8424" max="8424" width="10.25" style="37" bestFit="1" customWidth="1"/>
    <col min="8425" max="8425" width="7.5" style="37" customWidth="1"/>
    <col min="8426" max="8427" width="6.875" style="37" customWidth="1"/>
    <col min="8428" max="8428" width="6.875" style="37" bestFit="1" customWidth="1"/>
    <col min="8429" max="8429" width="7.25" style="37" bestFit="1" customWidth="1"/>
    <col min="8430" max="8430" width="6.875" style="37" customWidth="1"/>
    <col min="8431" max="8431" width="6.875" style="37" bestFit="1" customWidth="1"/>
    <col min="8432" max="8432" width="7.75" style="37" bestFit="1" customWidth="1"/>
    <col min="8433" max="8433" width="7.375" style="37" bestFit="1" customWidth="1"/>
    <col min="8434" max="8676" width="9" style="37"/>
    <col min="8677" max="8677" width="3.625" style="37" bestFit="1" customWidth="1"/>
    <col min="8678" max="8678" width="36" style="37" bestFit="1" customWidth="1"/>
    <col min="8679" max="8679" width="4.75" style="37" bestFit="1" customWidth="1"/>
    <col min="8680" max="8680" width="10.25" style="37" bestFit="1" customWidth="1"/>
    <col min="8681" max="8681" width="7.5" style="37" customWidth="1"/>
    <col min="8682" max="8683" width="6.875" style="37" customWidth="1"/>
    <col min="8684" max="8684" width="6.875" style="37" bestFit="1" customWidth="1"/>
    <col min="8685" max="8685" width="7.25" style="37" bestFit="1" customWidth="1"/>
    <col min="8686" max="8686" width="6.875" style="37" customWidth="1"/>
    <col min="8687" max="8687" width="6.875" style="37" bestFit="1" customWidth="1"/>
    <col min="8688" max="8688" width="7.75" style="37" bestFit="1" customWidth="1"/>
    <col min="8689" max="8689" width="7.375" style="37" bestFit="1" customWidth="1"/>
    <col min="8690" max="8932" width="9" style="37"/>
    <col min="8933" max="8933" width="3.625" style="37" bestFit="1" customWidth="1"/>
    <col min="8934" max="8934" width="36" style="37" bestFit="1" customWidth="1"/>
    <col min="8935" max="8935" width="4.75" style="37" bestFit="1" customWidth="1"/>
    <col min="8936" max="8936" width="10.25" style="37" bestFit="1" customWidth="1"/>
    <col min="8937" max="8937" width="7.5" style="37" customWidth="1"/>
    <col min="8938" max="8939" width="6.875" style="37" customWidth="1"/>
    <col min="8940" max="8940" width="6.875" style="37" bestFit="1" customWidth="1"/>
    <col min="8941" max="8941" width="7.25" style="37" bestFit="1" customWidth="1"/>
    <col min="8942" max="8942" width="6.875" style="37" customWidth="1"/>
    <col min="8943" max="8943" width="6.875" style="37" bestFit="1" customWidth="1"/>
    <col min="8944" max="8944" width="7.75" style="37" bestFit="1" customWidth="1"/>
    <col min="8945" max="8945" width="7.375" style="37" bestFit="1" customWidth="1"/>
    <col min="8946" max="9188" width="9" style="37"/>
    <col min="9189" max="9189" width="3.625" style="37" bestFit="1" customWidth="1"/>
    <col min="9190" max="9190" width="36" style="37" bestFit="1" customWidth="1"/>
    <col min="9191" max="9191" width="4.75" style="37" bestFit="1" customWidth="1"/>
    <col min="9192" max="9192" width="10.25" style="37" bestFit="1" customWidth="1"/>
    <col min="9193" max="9193" width="7.5" style="37" customWidth="1"/>
    <col min="9194" max="9195" width="6.875" style="37" customWidth="1"/>
    <col min="9196" max="9196" width="6.875" style="37" bestFit="1" customWidth="1"/>
    <col min="9197" max="9197" width="7.25" style="37" bestFit="1" customWidth="1"/>
    <col min="9198" max="9198" width="6.875" style="37" customWidth="1"/>
    <col min="9199" max="9199" width="6.875" style="37" bestFit="1" customWidth="1"/>
    <col min="9200" max="9200" width="7.75" style="37" bestFit="1" customWidth="1"/>
    <col min="9201" max="9201" width="7.375" style="37" bestFit="1" customWidth="1"/>
    <col min="9202" max="9444" width="9" style="37"/>
    <col min="9445" max="9445" width="3.625" style="37" bestFit="1" customWidth="1"/>
    <col min="9446" max="9446" width="36" style="37" bestFit="1" customWidth="1"/>
    <col min="9447" max="9447" width="4.75" style="37" bestFit="1" customWidth="1"/>
    <col min="9448" max="9448" width="10.25" style="37" bestFit="1" customWidth="1"/>
    <col min="9449" max="9449" width="7.5" style="37" customWidth="1"/>
    <col min="9450" max="9451" width="6.875" style="37" customWidth="1"/>
    <col min="9452" max="9452" width="6.875" style="37" bestFit="1" customWidth="1"/>
    <col min="9453" max="9453" width="7.25" style="37" bestFit="1" customWidth="1"/>
    <col min="9454" max="9454" width="6.875" style="37" customWidth="1"/>
    <col min="9455" max="9455" width="6.875" style="37" bestFit="1" customWidth="1"/>
    <col min="9456" max="9456" width="7.75" style="37" bestFit="1" customWidth="1"/>
    <col min="9457" max="9457" width="7.375" style="37" bestFit="1" customWidth="1"/>
    <col min="9458" max="9700" width="9" style="37"/>
    <col min="9701" max="9701" width="3.625" style="37" bestFit="1" customWidth="1"/>
    <col min="9702" max="9702" width="36" style="37" bestFit="1" customWidth="1"/>
    <col min="9703" max="9703" width="4.75" style="37" bestFit="1" customWidth="1"/>
    <col min="9704" max="9704" width="10.25" style="37" bestFit="1" customWidth="1"/>
    <col min="9705" max="9705" width="7.5" style="37" customWidth="1"/>
    <col min="9706" max="9707" width="6.875" style="37" customWidth="1"/>
    <col min="9708" max="9708" width="6.875" style="37" bestFit="1" customWidth="1"/>
    <col min="9709" max="9709" width="7.25" style="37" bestFit="1" customWidth="1"/>
    <col min="9710" max="9710" width="6.875" style="37" customWidth="1"/>
    <col min="9711" max="9711" width="6.875" style="37" bestFit="1" customWidth="1"/>
    <col min="9712" max="9712" width="7.75" style="37" bestFit="1" customWidth="1"/>
    <col min="9713" max="9713" width="7.375" style="37" bestFit="1" customWidth="1"/>
    <col min="9714" max="9956" width="9" style="37"/>
    <col min="9957" max="9957" width="3.625" style="37" bestFit="1" customWidth="1"/>
    <col min="9958" max="9958" width="36" style="37" bestFit="1" customWidth="1"/>
    <col min="9959" max="9959" width="4.75" style="37" bestFit="1" customWidth="1"/>
    <col min="9960" max="9960" width="10.25" style="37" bestFit="1" customWidth="1"/>
    <col min="9961" max="9961" width="7.5" style="37" customWidth="1"/>
    <col min="9962" max="9963" width="6.875" style="37" customWidth="1"/>
    <col min="9964" max="9964" width="6.875" style="37" bestFit="1" customWidth="1"/>
    <col min="9965" max="9965" width="7.25" style="37" bestFit="1" customWidth="1"/>
    <col min="9966" max="9966" width="6.875" style="37" customWidth="1"/>
    <col min="9967" max="9967" width="6.875" style="37" bestFit="1" customWidth="1"/>
    <col min="9968" max="9968" width="7.75" style="37" bestFit="1" customWidth="1"/>
    <col min="9969" max="9969" width="7.375" style="37" bestFit="1" customWidth="1"/>
    <col min="9970" max="10212" width="9" style="37"/>
    <col min="10213" max="10213" width="3.625" style="37" bestFit="1" customWidth="1"/>
    <col min="10214" max="10214" width="36" style="37" bestFit="1" customWidth="1"/>
    <col min="10215" max="10215" width="4.75" style="37" bestFit="1" customWidth="1"/>
    <col min="10216" max="10216" width="10.25" style="37" bestFit="1" customWidth="1"/>
    <col min="10217" max="10217" width="7.5" style="37" customWidth="1"/>
    <col min="10218" max="10219" width="6.875" style="37" customWidth="1"/>
    <col min="10220" max="10220" width="6.875" style="37" bestFit="1" customWidth="1"/>
    <col min="10221" max="10221" width="7.25" style="37" bestFit="1" customWidth="1"/>
    <col min="10222" max="10222" width="6.875" style="37" customWidth="1"/>
    <col min="10223" max="10223" width="6.875" style="37" bestFit="1" customWidth="1"/>
    <col min="10224" max="10224" width="7.75" style="37" bestFit="1" customWidth="1"/>
    <col min="10225" max="10225" width="7.375" style="37" bestFit="1" customWidth="1"/>
    <col min="10226" max="10468" width="9" style="37"/>
    <col min="10469" max="10469" width="3.625" style="37" bestFit="1" customWidth="1"/>
    <col min="10470" max="10470" width="36" style="37" bestFit="1" customWidth="1"/>
    <col min="10471" max="10471" width="4.75" style="37" bestFit="1" customWidth="1"/>
    <col min="10472" max="10472" width="10.25" style="37" bestFit="1" customWidth="1"/>
    <col min="10473" max="10473" width="7.5" style="37" customWidth="1"/>
    <col min="10474" max="10475" width="6.875" style="37" customWidth="1"/>
    <col min="10476" max="10476" width="6.875" style="37" bestFit="1" customWidth="1"/>
    <col min="10477" max="10477" width="7.25" style="37" bestFit="1" customWidth="1"/>
    <col min="10478" max="10478" width="6.875" style="37" customWidth="1"/>
    <col min="10479" max="10479" width="6.875" style="37" bestFit="1" customWidth="1"/>
    <col min="10480" max="10480" width="7.75" style="37" bestFit="1" customWidth="1"/>
    <col min="10481" max="10481" width="7.375" style="37" bestFit="1" customWidth="1"/>
    <col min="10482" max="10724" width="9" style="37"/>
    <col min="10725" max="10725" width="3.625" style="37" bestFit="1" customWidth="1"/>
    <col min="10726" max="10726" width="36" style="37" bestFit="1" customWidth="1"/>
    <col min="10727" max="10727" width="4.75" style="37" bestFit="1" customWidth="1"/>
    <col min="10728" max="10728" width="10.25" style="37" bestFit="1" customWidth="1"/>
    <col min="10729" max="10729" width="7.5" style="37" customWidth="1"/>
    <col min="10730" max="10731" width="6.875" style="37" customWidth="1"/>
    <col min="10732" max="10732" width="6.875" style="37" bestFit="1" customWidth="1"/>
    <col min="10733" max="10733" width="7.25" style="37" bestFit="1" customWidth="1"/>
    <col min="10734" max="10734" width="6.875" style="37" customWidth="1"/>
    <col min="10735" max="10735" width="6.875" style="37" bestFit="1" customWidth="1"/>
    <col min="10736" max="10736" width="7.75" style="37" bestFit="1" customWidth="1"/>
    <col min="10737" max="10737" width="7.375" style="37" bestFit="1" customWidth="1"/>
    <col min="10738" max="10980" width="9" style="37"/>
    <col min="10981" max="10981" width="3.625" style="37" bestFit="1" customWidth="1"/>
    <col min="10982" max="10982" width="36" style="37" bestFit="1" customWidth="1"/>
    <col min="10983" max="10983" width="4.75" style="37" bestFit="1" customWidth="1"/>
    <col min="10984" max="10984" width="10.25" style="37" bestFit="1" customWidth="1"/>
    <col min="10985" max="10985" width="7.5" style="37" customWidth="1"/>
    <col min="10986" max="10987" width="6.875" style="37" customWidth="1"/>
    <col min="10988" max="10988" width="6.875" style="37" bestFit="1" customWidth="1"/>
    <col min="10989" max="10989" width="7.25" style="37" bestFit="1" customWidth="1"/>
    <col min="10990" max="10990" width="6.875" style="37" customWidth="1"/>
    <col min="10991" max="10991" width="6.875" style="37" bestFit="1" customWidth="1"/>
    <col min="10992" max="10992" width="7.75" style="37" bestFit="1" customWidth="1"/>
    <col min="10993" max="10993" width="7.375" style="37" bestFit="1" customWidth="1"/>
    <col min="10994" max="11236" width="9" style="37"/>
    <col min="11237" max="11237" width="3.625" style="37" bestFit="1" customWidth="1"/>
    <col min="11238" max="11238" width="36" style="37" bestFit="1" customWidth="1"/>
    <col min="11239" max="11239" width="4.75" style="37" bestFit="1" customWidth="1"/>
    <col min="11240" max="11240" width="10.25" style="37" bestFit="1" customWidth="1"/>
    <col min="11241" max="11241" width="7.5" style="37" customWidth="1"/>
    <col min="11242" max="11243" width="6.875" style="37" customWidth="1"/>
    <col min="11244" max="11244" width="6.875" style="37" bestFit="1" customWidth="1"/>
    <col min="11245" max="11245" width="7.25" style="37" bestFit="1" customWidth="1"/>
    <col min="11246" max="11246" width="6.875" style="37" customWidth="1"/>
    <col min="11247" max="11247" width="6.875" style="37" bestFit="1" customWidth="1"/>
    <col min="11248" max="11248" width="7.75" style="37" bestFit="1" customWidth="1"/>
    <col min="11249" max="11249" width="7.375" style="37" bestFit="1" customWidth="1"/>
    <col min="11250" max="11492" width="9" style="37"/>
    <col min="11493" max="11493" width="3.625" style="37" bestFit="1" customWidth="1"/>
    <col min="11494" max="11494" width="36" style="37" bestFit="1" customWidth="1"/>
    <col min="11495" max="11495" width="4.75" style="37" bestFit="1" customWidth="1"/>
    <col min="11496" max="11496" width="10.25" style="37" bestFit="1" customWidth="1"/>
    <col min="11497" max="11497" width="7.5" style="37" customWidth="1"/>
    <col min="11498" max="11499" width="6.875" style="37" customWidth="1"/>
    <col min="11500" max="11500" width="6.875" style="37" bestFit="1" customWidth="1"/>
    <col min="11501" max="11501" width="7.25" style="37" bestFit="1" customWidth="1"/>
    <col min="11502" max="11502" width="6.875" style="37" customWidth="1"/>
    <col min="11503" max="11503" width="6.875" style="37" bestFit="1" customWidth="1"/>
    <col min="11504" max="11504" width="7.75" style="37" bestFit="1" customWidth="1"/>
    <col min="11505" max="11505" width="7.375" style="37" bestFit="1" customWidth="1"/>
    <col min="11506" max="11748" width="9" style="37"/>
    <col min="11749" max="11749" width="3.625" style="37" bestFit="1" customWidth="1"/>
    <col min="11750" max="11750" width="36" style="37" bestFit="1" customWidth="1"/>
    <col min="11751" max="11751" width="4.75" style="37" bestFit="1" customWidth="1"/>
    <col min="11752" max="11752" width="10.25" style="37" bestFit="1" customWidth="1"/>
    <col min="11753" max="11753" width="7.5" style="37" customWidth="1"/>
    <col min="11754" max="11755" width="6.875" style="37" customWidth="1"/>
    <col min="11756" max="11756" width="6.875" style="37" bestFit="1" customWidth="1"/>
    <col min="11757" max="11757" width="7.25" style="37" bestFit="1" customWidth="1"/>
    <col min="11758" max="11758" width="6.875" style="37" customWidth="1"/>
    <col min="11759" max="11759" width="6.875" style="37" bestFit="1" customWidth="1"/>
    <col min="11760" max="11760" width="7.75" style="37" bestFit="1" customWidth="1"/>
    <col min="11761" max="11761" width="7.375" style="37" bestFit="1" customWidth="1"/>
    <col min="11762" max="12004" width="9" style="37"/>
    <col min="12005" max="12005" width="3.625" style="37" bestFit="1" customWidth="1"/>
    <col min="12006" max="12006" width="36" style="37" bestFit="1" customWidth="1"/>
    <col min="12007" max="12007" width="4.75" style="37" bestFit="1" customWidth="1"/>
    <col min="12008" max="12008" width="10.25" style="37" bestFit="1" customWidth="1"/>
    <col min="12009" max="12009" width="7.5" style="37" customWidth="1"/>
    <col min="12010" max="12011" width="6.875" style="37" customWidth="1"/>
    <col min="12012" max="12012" width="6.875" style="37" bestFit="1" customWidth="1"/>
    <col min="12013" max="12013" width="7.25" style="37" bestFit="1" customWidth="1"/>
    <col min="12014" max="12014" width="6.875" style="37" customWidth="1"/>
    <col min="12015" max="12015" width="6.875" style="37" bestFit="1" customWidth="1"/>
    <col min="12016" max="12016" width="7.75" style="37" bestFit="1" customWidth="1"/>
    <col min="12017" max="12017" width="7.375" style="37" bestFit="1" customWidth="1"/>
    <col min="12018" max="12260" width="9" style="37"/>
    <col min="12261" max="12261" width="3.625" style="37" bestFit="1" customWidth="1"/>
    <col min="12262" max="12262" width="36" style="37" bestFit="1" customWidth="1"/>
    <col min="12263" max="12263" width="4.75" style="37" bestFit="1" customWidth="1"/>
    <col min="12264" max="12264" width="10.25" style="37" bestFit="1" customWidth="1"/>
    <col min="12265" max="12265" width="7.5" style="37" customWidth="1"/>
    <col min="12266" max="12267" width="6.875" style="37" customWidth="1"/>
    <col min="12268" max="12268" width="6.875" style="37" bestFit="1" customWidth="1"/>
    <col min="12269" max="12269" width="7.25" style="37" bestFit="1" customWidth="1"/>
    <col min="12270" max="12270" width="6.875" style="37" customWidth="1"/>
    <col min="12271" max="12271" width="6.875" style="37" bestFit="1" customWidth="1"/>
    <col min="12272" max="12272" width="7.75" style="37" bestFit="1" customWidth="1"/>
    <col min="12273" max="12273" width="7.375" style="37" bestFit="1" customWidth="1"/>
    <col min="12274" max="12516" width="9" style="37"/>
    <col min="12517" max="12517" width="3.625" style="37" bestFit="1" customWidth="1"/>
    <col min="12518" max="12518" width="36" style="37" bestFit="1" customWidth="1"/>
    <col min="12519" max="12519" width="4.75" style="37" bestFit="1" customWidth="1"/>
    <col min="12520" max="12520" width="10.25" style="37" bestFit="1" customWidth="1"/>
    <col min="12521" max="12521" width="7.5" style="37" customWidth="1"/>
    <col min="12522" max="12523" width="6.875" style="37" customWidth="1"/>
    <col min="12524" max="12524" width="6.875" style="37" bestFit="1" customWidth="1"/>
    <col min="12525" max="12525" width="7.25" style="37" bestFit="1" customWidth="1"/>
    <col min="12526" max="12526" width="6.875" style="37" customWidth="1"/>
    <col min="12527" max="12527" width="6.875" style="37" bestFit="1" customWidth="1"/>
    <col min="12528" max="12528" width="7.75" style="37" bestFit="1" customWidth="1"/>
    <col min="12529" max="12529" width="7.375" style="37" bestFit="1" customWidth="1"/>
    <col min="12530" max="12772" width="9" style="37"/>
    <col min="12773" max="12773" width="3.625" style="37" bestFit="1" customWidth="1"/>
    <col min="12774" max="12774" width="36" style="37" bestFit="1" customWidth="1"/>
    <col min="12775" max="12775" width="4.75" style="37" bestFit="1" customWidth="1"/>
    <col min="12776" max="12776" width="10.25" style="37" bestFit="1" customWidth="1"/>
    <col min="12777" max="12777" width="7.5" style="37" customWidth="1"/>
    <col min="12778" max="12779" width="6.875" style="37" customWidth="1"/>
    <col min="12780" max="12780" width="6.875" style="37" bestFit="1" customWidth="1"/>
    <col min="12781" max="12781" width="7.25" style="37" bestFit="1" customWidth="1"/>
    <col min="12782" max="12782" width="6.875" style="37" customWidth="1"/>
    <col min="12783" max="12783" width="6.875" style="37" bestFit="1" customWidth="1"/>
    <col min="12784" max="12784" width="7.75" style="37" bestFit="1" customWidth="1"/>
    <col min="12785" max="12785" width="7.375" style="37" bestFit="1" customWidth="1"/>
    <col min="12786" max="13028" width="9" style="37"/>
    <col min="13029" max="13029" width="3.625" style="37" bestFit="1" customWidth="1"/>
    <col min="13030" max="13030" width="36" style="37" bestFit="1" customWidth="1"/>
    <col min="13031" max="13031" width="4.75" style="37" bestFit="1" customWidth="1"/>
    <col min="13032" max="13032" width="10.25" style="37" bestFit="1" customWidth="1"/>
    <col min="13033" max="13033" width="7.5" style="37" customWidth="1"/>
    <col min="13034" max="13035" width="6.875" style="37" customWidth="1"/>
    <col min="13036" max="13036" width="6.875" style="37" bestFit="1" customWidth="1"/>
    <col min="13037" max="13037" width="7.25" style="37" bestFit="1" customWidth="1"/>
    <col min="13038" max="13038" width="6.875" style="37" customWidth="1"/>
    <col min="13039" max="13039" width="6.875" style="37" bestFit="1" customWidth="1"/>
    <col min="13040" max="13040" width="7.75" style="37" bestFit="1" customWidth="1"/>
    <col min="13041" max="13041" width="7.375" style="37" bestFit="1" customWidth="1"/>
    <col min="13042" max="13284" width="9" style="37"/>
    <col min="13285" max="13285" width="3.625" style="37" bestFit="1" customWidth="1"/>
    <col min="13286" max="13286" width="36" style="37" bestFit="1" customWidth="1"/>
    <col min="13287" max="13287" width="4.75" style="37" bestFit="1" customWidth="1"/>
    <col min="13288" max="13288" width="10.25" style="37" bestFit="1" customWidth="1"/>
    <col min="13289" max="13289" width="7.5" style="37" customWidth="1"/>
    <col min="13290" max="13291" width="6.875" style="37" customWidth="1"/>
    <col min="13292" max="13292" width="6.875" style="37" bestFit="1" customWidth="1"/>
    <col min="13293" max="13293" width="7.25" style="37" bestFit="1" customWidth="1"/>
    <col min="13294" max="13294" width="6.875" style="37" customWidth="1"/>
    <col min="13295" max="13295" width="6.875" style="37" bestFit="1" customWidth="1"/>
    <col min="13296" max="13296" width="7.75" style="37" bestFit="1" customWidth="1"/>
    <col min="13297" max="13297" width="7.375" style="37" bestFit="1" customWidth="1"/>
    <col min="13298" max="13540" width="9" style="37"/>
    <col min="13541" max="13541" width="3.625" style="37" bestFit="1" customWidth="1"/>
    <col min="13542" max="13542" width="36" style="37" bestFit="1" customWidth="1"/>
    <col min="13543" max="13543" width="4.75" style="37" bestFit="1" customWidth="1"/>
    <col min="13544" max="13544" width="10.25" style="37" bestFit="1" customWidth="1"/>
    <col min="13545" max="13545" width="7.5" style="37" customWidth="1"/>
    <col min="13546" max="13547" width="6.875" style="37" customWidth="1"/>
    <col min="13548" max="13548" width="6.875" style="37" bestFit="1" customWidth="1"/>
    <col min="13549" max="13549" width="7.25" style="37" bestFit="1" customWidth="1"/>
    <col min="13550" max="13550" width="6.875" style="37" customWidth="1"/>
    <col min="13551" max="13551" width="6.875" style="37" bestFit="1" customWidth="1"/>
    <col min="13552" max="13552" width="7.75" style="37" bestFit="1" customWidth="1"/>
    <col min="13553" max="13553" width="7.375" style="37" bestFit="1" customWidth="1"/>
    <col min="13554" max="13796" width="9" style="37"/>
    <col min="13797" max="13797" width="3.625" style="37" bestFit="1" customWidth="1"/>
    <col min="13798" max="13798" width="36" style="37" bestFit="1" customWidth="1"/>
    <col min="13799" max="13799" width="4.75" style="37" bestFit="1" customWidth="1"/>
    <col min="13800" max="13800" width="10.25" style="37" bestFit="1" customWidth="1"/>
    <col min="13801" max="13801" width="7.5" style="37" customWidth="1"/>
    <col min="13802" max="13803" width="6.875" style="37" customWidth="1"/>
    <col min="13804" max="13804" width="6.875" style="37" bestFit="1" customWidth="1"/>
    <col min="13805" max="13805" width="7.25" style="37" bestFit="1" customWidth="1"/>
    <col min="13806" max="13806" width="6.875" style="37" customWidth="1"/>
    <col min="13807" max="13807" width="6.875" style="37" bestFit="1" customWidth="1"/>
    <col min="13808" max="13808" width="7.75" style="37" bestFit="1" customWidth="1"/>
    <col min="13809" max="13809" width="7.375" style="37" bestFit="1" customWidth="1"/>
    <col min="13810" max="14052" width="9" style="37"/>
    <col min="14053" max="14053" width="3.625" style="37" bestFit="1" customWidth="1"/>
    <col min="14054" max="14054" width="36" style="37" bestFit="1" customWidth="1"/>
    <col min="14055" max="14055" width="4.75" style="37" bestFit="1" customWidth="1"/>
    <col min="14056" max="14056" width="10.25" style="37" bestFit="1" customWidth="1"/>
    <col min="14057" max="14057" width="7.5" style="37" customWidth="1"/>
    <col min="14058" max="14059" width="6.875" style="37" customWidth="1"/>
    <col min="14060" max="14060" width="6.875" style="37" bestFit="1" customWidth="1"/>
    <col min="14061" max="14061" width="7.25" style="37" bestFit="1" customWidth="1"/>
    <col min="14062" max="14062" width="6.875" style="37" customWidth="1"/>
    <col min="14063" max="14063" width="6.875" style="37" bestFit="1" customWidth="1"/>
    <col min="14064" max="14064" width="7.75" style="37" bestFit="1" customWidth="1"/>
    <col min="14065" max="14065" width="7.375" style="37" bestFit="1" customWidth="1"/>
    <col min="14066" max="14308" width="9" style="37"/>
    <col min="14309" max="14309" width="3.625" style="37" bestFit="1" customWidth="1"/>
    <col min="14310" max="14310" width="36" style="37" bestFit="1" customWidth="1"/>
    <col min="14311" max="14311" width="4.75" style="37" bestFit="1" customWidth="1"/>
    <col min="14312" max="14312" width="10.25" style="37" bestFit="1" customWidth="1"/>
    <col min="14313" max="14313" width="7.5" style="37" customWidth="1"/>
    <col min="14314" max="14315" width="6.875" style="37" customWidth="1"/>
    <col min="14316" max="14316" width="6.875" style="37" bestFit="1" customWidth="1"/>
    <col min="14317" max="14317" width="7.25" style="37" bestFit="1" customWidth="1"/>
    <col min="14318" max="14318" width="6.875" style="37" customWidth="1"/>
    <col min="14319" max="14319" width="6.875" style="37" bestFit="1" customWidth="1"/>
    <col min="14320" max="14320" width="7.75" style="37" bestFit="1" customWidth="1"/>
    <col min="14321" max="14321" width="7.375" style="37" bestFit="1" customWidth="1"/>
    <col min="14322" max="14564" width="9" style="37"/>
    <col min="14565" max="14565" width="3.625" style="37" bestFit="1" customWidth="1"/>
    <col min="14566" max="14566" width="36" style="37" bestFit="1" customWidth="1"/>
    <col min="14567" max="14567" width="4.75" style="37" bestFit="1" customWidth="1"/>
    <col min="14568" max="14568" width="10.25" style="37" bestFit="1" customWidth="1"/>
    <col min="14569" max="14569" width="7.5" style="37" customWidth="1"/>
    <col min="14570" max="14571" width="6.875" style="37" customWidth="1"/>
    <col min="14572" max="14572" width="6.875" style="37" bestFit="1" customWidth="1"/>
    <col min="14573" max="14573" width="7.25" style="37" bestFit="1" customWidth="1"/>
    <col min="14574" max="14574" width="6.875" style="37" customWidth="1"/>
    <col min="14575" max="14575" width="6.875" style="37" bestFit="1" customWidth="1"/>
    <col min="14576" max="14576" width="7.75" style="37" bestFit="1" customWidth="1"/>
    <col min="14577" max="14577" width="7.375" style="37" bestFit="1" customWidth="1"/>
    <col min="14578" max="14820" width="9" style="37"/>
    <col min="14821" max="14821" width="3.625" style="37" bestFit="1" customWidth="1"/>
    <col min="14822" max="14822" width="36" style="37" bestFit="1" customWidth="1"/>
    <col min="14823" max="14823" width="4.75" style="37" bestFit="1" customWidth="1"/>
    <col min="14824" max="14824" width="10.25" style="37" bestFit="1" customWidth="1"/>
    <col min="14825" max="14825" width="7.5" style="37" customWidth="1"/>
    <col min="14826" max="14827" width="6.875" style="37" customWidth="1"/>
    <col min="14828" max="14828" width="6.875" style="37" bestFit="1" customWidth="1"/>
    <col min="14829" max="14829" width="7.25" style="37" bestFit="1" customWidth="1"/>
    <col min="14830" max="14830" width="6.875" style="37" customWidth="1"/>
    <col min="14831" max="14831" width="6.875" style="37" bestFit="1" customWidth="1"/>
    <col min="14832" max="14832" width="7.75" style="37" bestFit="1" customWidth="1"/>
    <col min="14833" max="14833" width="7.375" style="37" bestFit="1" customWidth="1"/>
    <col min="14834" max="15076" width="9" style="37"/>
    <col min="15077" max="15077" width="3.625" style="37" bestFit="1" customWidth="1"/>
    <col min="15078" max="15078" width="36" style="37" bestFit="1" customWidth="1"/>
    <col min="15079" max="15079" width="4.75" style="37" bestFit="1" customWidth="1"/>
    <col min="15080" max="15080" width="10.25" style="37" bestFit="1" customWidth="1"/>
    <col min="15081" max="15081" width="7.5" style="37" customWidth="1"/>
    <col min="15082" max="15083" width="6.875" style="37" customWidth="1"/>
    <col min="15084" max="15084" width="6.875" style="37" bestFit="1" customWidth="1"/>
    <col min="15085" max="15085" width="7.25" style="37" bestFit="1" customWidth="1"/>
    <col min="15086" max="15086" width="6.875" style="37" customWidth="1"/>
    <col min="15087" max="15087" width="6.875" style="37" bestFit="1" customWidth="1"/>
    <col min="15088" max="15088" width="7.75" style="37" bestFit="1" customWidth="1"/>
    <col min="15089" max="15089" width="7.375" style="37" bestFit="1" customWidth="1"/>
    <col min="15090" max="15332" width="9" style="37"/>
    <col min="15333" max="15333" width="3.625" style="37" bestFit="1" customWidth="1"/>
    <col min="15334" max="15334" width="36" style="37" bestFit="1" customWidth="1"/>
    <col min="15335" max="15335" width="4.75" style="37" bestFit="1" customWidth="1"/>
    <col min="15336" max="15336" width="10.25" style="37" bestFit="1" customWidth="1"/>
    <col min="15337" max="15337" width="7.5" style="37" customWidth="1"/>
    <col min="15338" max="15339" width="6.875" style="37" customWidth="1"/>
    <col min="15340" max="15340" width="6.875" style="37" bestFit="1" customWidth="1"/>
    <col min="15341" max="15341" width="7.25" style="37" bestFit="1" customWidth="1"/>
    <col min="15342" max="15342" width="6.875" style="37" customWidth="1"/>
    <col min="15343" max="15343" width="6.875" style="37" bestFit="1" customWidth="1"/>
    <col min="15344" max="15344" width="7.75" style="37" bestFit="1" customWidth="1"/>
    <col min="15345" max="15345" width="7.375" style="37" bestFit="1" customWidth="1"/>
    <col min="15346" max="15588" width="9" style="37"/>
    <col min="15589" max="15589" width="3.625" style="37" bestFit="1" customWidth="1"/>
    <col min="15590" max="15590" width="36" style="37" bestFit="1" customWidth="1"/>
    <col min="15591" max="15591" width="4.75" style="37" bestFit="1" customWidth="1"/>
    <col min="15592" max="15592" width="10.25" style="37" bestFit="1" customWidth="1"/>
    <col min="15593" max="15593" width="7.5" style="37" customWidth="1"/>
    <col min="15594" max="15595" width="6.875" style="37" customWidth="1"/>
    <col min="15596" max="15596" width="6.875" style="37" bestFit="1" customWidth="1"/>
    <col min="15597" max="15597" width="7.25" style="37" bestFit="1" customWidth="1"/>
    <col min="15598" max="15598" width="6.875" style="37" customWidth="1"/>
    <col min="15599" max="15599" width="6.875" style="37" bestFit="1" customWidth="1"/>
    <col min="15600" max="15600" width="7.75" style="37" bestFit="1" customWidth="1"/>
    <col min="15601" max="15601" width="7.375" style="37" bestFit="1" customWidth="1"/>
    <col min="15602" max="15844" width="9" style="37"/>
    <col min="15845" max="15845" width="3.625" style="37" bestFit="1" customWidth="1"/>
    <col min="15846" max="15846" width="36" style="37" bestFit="1" customWidth="1"/>
    <col min="15847" max="15847" width="4.75" style="37" bestFit="1" customWidth="1"/>
    <col min="15848" max="15848" width="10.25" style="37" bestFit="1" customWidth="1"/>
    <col min="15849" max="15849" width="7.5" style="37" customWidth="1"/>
    <col min="15850" max="15851" width="6.875" style="37" customWidth="1"/>
    <col min="15852" max="15852" width="6.875" style="37" bestFit="1" customWidth="1"/>
    <col min="15853" max="15853" width="7.25" style="37" bestFit="1" customWidth="1"/>
    <col min="15854" max="15854" width="6.875" style="37" customWidth="1"/>
    <col min="15855" max="15855" width="6.875" style="37" bestFit="1" customWidth="1"/>
    <col min="15856" max="15856" width="7.75" style="37" bestFit="1" customWidth="1"/>
    <col min="15857" max="15857" width="7.375" style="37" bestFit="1" customWidth="1"/>
    <col min="15858" max="16100" width="9" style="37"/>
    <col min="16101" max="16101" width="3.625" style="37" bestFit="1" customWidth="1"/>
    <col min="16102" max="16102" width="36" style="37" bestFit="1" customWidth="1"/>
    <col min="16103" max="16103" width="4.75" style="37" bestFit="1" customWidth="1"/>
    <col min="16104" max="16104" width="10.25" style="37" bestFit="1" customWidth="1"/>
    <col min="16105" max="16105" width="7.5" style="37" customWidth="1"/>
    <col min="16106" max="16107" width="6.875" style="37" customWidth="1"/>
    <col min="16108" max="16108" width="6.875" style="37" bestFit="1" customWidth="1"/>
    <col min="16109" max="16109" width="7.25" style="37" bestFit="1" customWidth="1"/>
    <col min="16110" max="16110" width="6.875" style="37" customWidth="1"/>
    <col min="16111" max="16111" width="6.875" style="37" bestFit="1" customWidth="1"/>
    <col min="16112" max="16112" width="7.75" style="37" bestFit="1" customWidth="1"/>
    <col min="16113" max="16113" width="7.375" style="37" bestFit="1" customWidth="1"/>
    <col min="16114" max="16384" width="9" style="37"/>
  </cols>
  <sheetData>
    <row r="1" spans="1:13" s="31" customFormat="1">
      <c r="A1" s="1064" t="s">
        <v>560</v>
      </c>
      <c r="B1" s="1064"/>
      <c r="C1" s="1064"/>
      <c r="D1" s="1064"/>
      <c r="E1" s="1064"/>
      <c r="F1" s="1064"/>
      <c r="G1" s="1064"/>
      <c r="H1" s="1064"/>
      <c r="I1" s="1064"/>
      <c r="J1" s="1064"/>
      <c r="K1" s="1064"/>
    </row>
    <row r="2" spans="1:13" s="31" customFormat="1">
      <c r="A2" s="1064" t="s">
        <v>802</v>
      </c>
      <c r="B2" s="1064"/>
      <c r="C2" s="1064"/>
      <c r="D2" s="1064"/>
      <c r="E2" s="1064"/>
      <c r="F2" s="1064"/>
      <c r="G2" s="1064"/>
      <c r="H2" s="1064"/>
      <c r="I2" s="1064"/>
      <c r="J2" s="1064"/>
      <c r="K2" s="1064"/>
    </row>
    <row r="3" spans="1:13">
      <c r="A3" s="32"/>
      <c r="B3" s="232"/>
      <c r="C3" s="32"/>
      <c r="D3" s="34"/>
      <c r="E3" s="35"/>
      <c r="F3" s="35"/>
      <c r="G3" s="35"/>
      <c r="H3" s="35"/>
      <c r="I3" s="35"/>
      <c r="J3" s="32" t="s">
        <v>163</v>
      </c>
      <c r="K3" s="36"/>
    </row>
    <row r="4" spans="1:13" ht="12.75" customHeight="1">
      <c r="A4" s="230" t="s">
        <v>164</v>
      </c>
      <c r="B4" s="1065" t="s">
        <v>165</v>
      </c>
      <c r="C4" s="1065" t="s">
        <v>2</v>
      </c>
      <c r="D4" s="1067" t="s">
        <v>166</v>
      </c>
      <c r="E4" s="1056" t="s">
        <v>167</v>
      </c>
      <c r="F4" s="1056"/>
      <c r="G4" s="1056"/>
      <c r="H4" s="1056"/>
      <c r="I4" s="1056"/>
      <c r="J4" s="1056"/>
      <c r="K4" s="1056"/>
    </row>
    <row r="5" spans="1:13" ht="25.5">
      <c r="A5" s="231" t="s">
        <v>168</v>
      </c>
      <c r="B5" s="1066"/>
      <c r="C5" s="1066"/>
      <c r="D5" s="1068"/>
      <c r="E5" s="368" t="s">
        <v>759</v>
      </c>
      <c r="F5" s="368" t="s">
        <v>429</v>
      </c>
      <c r="G5" s="368" t="s">
        <v>31</v>
      </c>
      <c r="H5" s="368" t="s">
        <v>28</v>
      </c>
      <c r="I5" s="368" t="s">
        <v>45</v>
      </c>
      <c r="J5" s="368" t="s">
        <v>26</v>
      </c>
      <c r="K5" s="368" t="s">
        <v>27</v>
      </c>
    </row>
    <row r="6" spans="1:13" s="43" customFormat="1" ht="11.25">
      <c r="A6" s="41" t="s">
        <v>10</v>
      </c>
      <c r="B6" s="41" t="s">
        <v>11</v>
      </c>
      <c r="C6" s="41" t="s">
        <v>12</v>
      </c>
      <c r="D6" s="143" t="s">
        <v>169</v>
      </c>
      <c r="E6" s="41" t="s">
        <v>14</v>
      </c>
      <c r="F6" s="41" t="s">
        <v>15</v>
      </c>
      <c r="G6" s="41" t="s">
        <v>16</v>
      </c>
      <c r="H6" s="41" t="s">
        <v>17</v>
      </c>
      <c r="I6" s="42" t="s">
        <v>18</v>
      </c>
      <c r="J6" s="42" t="s">
        <v>19</v>
      </c>
      <c r="K6" s="41" t="s">
        <v>20</v>
      </c>
    </row>
    <row r="7" spans="1:13" ht="14.1" customHeight="1">
      <c r="A7" s="44"/>
      <c r="B7" s="45" t="s">
        <v>170</v>
      </c>
      <c r="C7" s="46"/>
      <c r="D7" s="142">
        <v>34002.112828000005</v>
      </c>
      <c r="E7" s="48">
        <v>8835.93</v>
      </c>
      <c r="F7" s="48">
        <v>4464.1289999999999</v>
      </c>
      <c r="G7" s="48">
        <v>2764.4810000000002</v>
      </c>
      <c r="H7" s="48">
        <v>3299.2069999999999</v>
      </c>
      <c r="I7" s="48">
        <v>7541.3739999999998</v>
      </c>
      <c r="J7" s="48">
        <v>4777.2030000000004</v>
      </c>
      <c r="K7" s="48">
        <v>2319.7849999999999</v>
      </c>
    </row>
    <row r="8" spans="1:13" ht="14.1" customHeight="1">
      <c r="A8" s="82">
        <v>1</v>
      </c>
      <c r="B8" s="83" t="s">
        <v>171</v>
      </c>
      <c r="C8" s="67" t="s">
        <v>172</v>
      </c>
      <c r="D8" s="84">
        <f>D9+SUM(D11:D18)</f>
        <v>27816.164569</v>
      </c>
      <c r="E8" s="84">
        <f>E7-E19-E57</f>
        <v>6022.2012780000005</v>
      </c>
      <c r="F8" s="84">
        <f t="shared" ref="F8:K8" si="0">F7-F19-F57</f>
        <v>4077.6747809999997</v>
      </c>
      <c r="G8" s="84">
        <f t="shared" si="0"/>
        <v>2245.2215410000003</v>
      </c>
      <c r="H8" s="84">
        <f t="shared" si="0"/>
        <v>3115.2363959999998</v>
      </c>
      <c r="I8" s="84">
        <f t="shared" si="0"/>
        <v>6874.2728339999994</v>
      </c>
      <c r="J8" s="84">
        <f t="shared" si="0"/>
        <v>3463.9566980000004</v>
      </c>
      <c r="K8" s="84">
        <f t="shared" si="0"/>
        <v>2017.6010409999999</v>
      </c>
      <c r="L8" s="37">
        <v>27816.17</v>
      </c>
      <c r="M8" s="75">
        <f>L8-D8</f>
        <v>5.4309999977704138E-3</v>
      </c>
    </row>
    <row r="9" spans="1:13" ht="14.1" customHeight="1">
      <c r="A9" s="49" t="s">
        <v>173</v>
      </c>
      <c r="B9" s="50" t="s">
        <v>174</v>
      </c>
      <c r="C9" s="51" t="s">
        <v>175</v>
      </c>
      <c r="D9" s="52">
        <f t="shared" ref="D9:D18" si="1">SUM(E9:K9)</f>
        <v>0</v>
      </c>
      <c r="E9" s="53"/>
      <c r="F9" s="53"/>
      <c r="G9" s="53"/>
      <c r="H9" s="53"/>
      <c r="I9" s="53"/>
      <c r="J9" s="53"/>
      <c r="K9" s="53"/>
      <c r="L9" s="37">
        <v>0</v>
      </c>
      <c r="M9" s="75">
        <f t="shared" ref="M9:M57" si="2">L9-D9</f>
        <v>0</v>
      </c>
    </row>
    <row r="10" spans="1:13" ht="14.1" customHeight="1">
      <c r="A10" s="49"/>
      <c r="B10" s="54" t="s">
        <v>176</v>
      </c>
      <c r="C10" s="55" t="s">
        <v>177</v>
      </c>
      <c r="D10" s="52"/>
      <c r="E10" s="53"/>
      <c r="F10" s="53"/>
      <c r="G10" s="53"/>
      <c r="H10" s="53"/>
      <c r="I10" s="53"/>
      <c r="J10" s="53"/>
      <c r="K10" s="53"/>
      <c r="L10" s="37" t="e">
        <v>#N/A</v>
      </c>
      <c r="M10" s="75" t="e">
        <f t="shared" si="2"/>
        <v>#N/A</v>
      </c>
    </row>
    <row r="11" spans="1:13" ht="14.1" customHeight="1">
      <c r="A11" s="49" t="s">
        <v>178</v>
      </c>
      <c r="B11" s="50" t="s">
        <v>179</v>
      </c>
      <c r="C11" s="51" t="s">
        <v>180</v>
      </c>
      <c r="D11" s="52">
        <f t="shared" si="1"/>
        <v>461.63900000000001</v>
      </c>
      <c r="E11" s="53">
        <v>49.76</v>
      </c>
      <c r="F11" s="53"/>
      <c r="G11" s="53">
        <v>65.587000000000003</v>
      </c>
      <c r="H11" s="53">
        <v>29.366</v>
      </c>
      <c r="I11" s="53">
        <v>85.459000000000003</v>
      </c>
      <c r="J11" s="53">
        <v>210.71899999999999</v>
      </c>
      <c r="K11" s="53">
        <v>20.748000000000001</v>
      </c>
      <c r="L11" s="37">
        <v>461.64</v>
      </c>
      <c r="M11" s="75">
        <f t="shared" si="2"/>
        <v>9.9999999997635314E-4</v>
      </c>
    </row>
    <row r="12" spans="1:13" s="58" customFormat="1" ht="14.1" customHeight="1">
      <c r="A12" s="49" t="s">
        <v>181</v>
      </c>
      <c r="B12" s="50" t="s">
        <v>182</v>
      </c>
      <c r="C12" s="51" t="s">
        <v>25</v>
      </c>
      <c r="D12" s="52">
        <f t="shared" si="1"/>
        <v>26935.169569000002</v>
      </c>
      <c r="E12" s="53">
        <f>E8-E9-E11-SUM(E13:E18)</f>
        <v>5757.1132779999998</v>
      </c>
      <c r="F12" s="53">
        <f t="shared" ref="F12:K12" si="3">F8-F9-F11-SUM(F13:F18)</f>
        <v>4049.5897809999997</v>
      </c>
      <c r="G12" s="53">
        <f t="shared" si="3"/>
        <v>2132.4765410000005</v>
      </c>
      <c r="H12" s="53">
        <f t="shared" si="3"/>
        <v>3081.902396</v>
      </c>
      <c r="I12" s="53">
        <f t="shared" si="3"/>
        <v>6680.105834</v>
      </c>
      <c r="J12" s="53">
        <f t="shared" si="3"/>
        <v>3238.5106980000005</v>
      </c>
      <c r="K12" s="53">
        <f t="shared" si="3"/>
        <v>1995.4710409999998</v>
      </c>
      <c r="L12" s="37">
        <v>26935.17</v>
      </c>
      <c r="M12" s="75">
        <f t="shared" si="2"/>
        <v>4.3099999675177969E-4</v>
      </c>
    </row>
    <row r="13" spans="1:13" s="58" customFormat="1" ht="14.1" customHeight="1">
      <c r="A13" s="49" t="s">
        <v>183</v>
      </c>
      <c r="B13" s="50" t="s">
        <v>184</v>
      </c>
      <c r="C13" s="51" t="s">
        <v>185</v>
      </c>
      <c r="D13" s="52">
        <f t="shared" si="1"/>
        <v>0</v>
      </c>
      <c r="E13" s="53"/>
      <c r="F13" s="53"/>
      <c r="G13" s="53"/>
      <c r="H13" s="53"/>
      <c r="I13" s="53"/>
      <c r="J13" s="53"/>
      <c r="K13" s="53"/>
      <c r="L13" s="37">
        <v>0</v>
      </c>
      <c r="M13" s="75">
        <f t="shared" si="2"/>
        <v>0</v>
      </c>
    </row>
    <row r="14" spans="1:13" s="58" customFormat="1" ht="14.1" customHeight="1">
      <c r="A14" s="49" t="s">
        <v>186</v>
      </c>
      <c r="B14" s="50" t="s">
        <v>187</v>
      </c>
      <c r="C14" s="51" t="s">
        <v>188</v>
      </c>
      <c r="D14" s="52">
        <f t="shared" si="1"/>
        <v>192.43</v>
      </c>
      <c r="E14" s="53">
        <v>192.43</v>
      </c>
      <c r="F14" s="53"/>
      <c r="G14" s="53"/>
      <c r="H14" s="53"/>
      <c r="I14" s="53"/>
      <c r="J14" s="53"/>
      <c r="K14" s="53"/>
      <c r="L14" s="37">
        <v>192.43</v>
      </c>
      <c r="M14" s="75">
        <f t="shared" si="2"/>
        <v>0</v>
      </c>
    </row>
    <row r="15" spans="1:13" ht="14.1" customHeight="1">
      <c r="A15" s="49" t="s">
        <v>189</v>
      </c>
      <c r="B15" s="50" t="s">
        <v>190</v>
      </c>
      <c r="C15" s="51" t="s">
        <v>191</v>
      </c>
      <c r="D15" s="52">
        <f t="shared" si="1"/>
        <v>0</v>
      </c>
      <c r="E15" s="53"/>
      <c r="F15" s="53"/>
      <c r="G15" s="53"/>
      <c r="H15" s="53"/>
      <c r="I15" s="53"/>
      <c r="J15" s="53"/>
      <c r="K15" s="53"/>
      <c r="L15" s="37">
        <v>0</v>
      </c>
      <c r="M15" s="75">
        <f t="shared" si="2"/>
        <v>0</v>
      </c>
    </row>
    <row r="16" spans="1:13" ht="14.1" customHeight="1">
      <c r="A16" s="49" t="s">
        <v>192</v>
      </c>
      <c r="B16" s="50" t="s">
        <v>193</v>
      </c>
      <c r="C16" s="51" t="s">
        <v>194</v>
      </c>
      <c r="D16" s="52">
        <f t="shared" si="1"/>
        <v>12.484999999999999</v>
      </c>
      <c r="E16" s="53">
        <v>6.1550000000000002</v>
      </c>
      <c r="F16" s="53"/>
      <c r="G16" s="53">
        <v>1.6419999999999999</v>
      </c>
      <c r="H16" s="53"/>
      <c r="I16" s="53">
        <v>3.7869999999999999</v>
      </c>
      <c r="J16" s="53">
        <v>0.90100000000000002</v>
      </c>
      <c r="K16" s="53"/>
      <c r="L16" s="37">
        <v>12.48</v>
      </c>
      <c r="M16" s="75">
        <f t="shared" si="2"/>
        <v>-4.9999999999990052E-3</v>
      </c>
    </row>
    <row r="17" spans="1:13" ht="14.1" customHeight="1">
      <c r="A17" s="49" t="s">
        <v>195</v>
      </c>
      <c r="B17" s="50" t="s">
        <v>196</v>
      </c>
      <c r="C17" s="51" t="s">
        <v>197</v>
      </c>
      <c r="D17" s="52">
        <f t="shared" si="1"/>
        <v>0</v>
      </c>
      <c r="E17" s="53"/>
      <c r="F17" s="53"/>
      <c r="G17" s="53"/>
      <c r="H17" s="53"/>
      <c r="I17" s="53"/>
      <c r="J17" s="53"/>
      <c r="K17" s="53"/>
      <c r="L17" s="37">
        <v>0</v>
      </c>
      <c r="M17" s="75">
        <f t="shared" si="2"/>
        <v>0</v>
      </c>
    </row>
    <row r="18" spans="1:13" ht="14.1" customHeight="1">
      <c r="A18" s="49" t="s">
        <v>198</v>
      </c>
      <c r="B18" s="50" t="s">
        <v>199</v>
      </c>
      <c r="C18" s="51" t="s">
        <v>127</v>
      </c>
      <c r="D18" s="52">
        <f t="shared" si="1"/>
        <v>214.441</v>
      </c>
      <c r="E18" s="53">
        <v>16.742999999999999</v>
      </c>
      <c r="F18" s="53">
        <v>28.085000000000001</v>
      </c>
      <c r="G18" s="53">
        <v>45.515999999999998</v>
      </c>
      <c r="H18" s="53">
        <v>3.968</v>
      </c>
      <c r="I18" s="53">
        <v>104.92100000000001</v>
      </c>
      <c r="J18" s="53">
        <v>13.826000000000001</v>
      </c>
      <c r="K18" s="53">
        <v>1.3819999999999999</v>
      </c>
      <c r="L18" s="37">
        <v>214.44</v>
      </c>
      <c r="M18" s="75">
        <f t="shared" si="2"/>
        <v>-1.0000000000047748E-3</v>
      </c>
    </row>
    <row r="19" spans="1:13" s="58" customFormat="1" ht="14.1" customHeight="1">
      <c r="A19" s="82">
        <v>2</v>
      </c>
      <c r="B19" s="85" t="s">
        <v>200</v>
      </c>
      <c r="C19" s="86" t="s">
        <v>201</v>
      </c>
      <c r="D19" s="68">
        <f>SUM(D20:D28)+SUM(D40:D56)</f>
        <v>6185.9444309999999</v>
      </c>
      <c r="E19" s="68">
        <f>SUM(E20:E28)+SUM(E40:E56)</f>
        <v>2813.7287219999998</v>
      </c>
      <c r="F19" s="68">
        <f>SUM(F20:F28)+SUM(F40:F56)</f>
        <v>386.45421900000002</v>
      </c>
      <c r="G19" s="68">
        <f t="shared" ref="G19:K19" si="4">SUM(G20:G28)+SUM(G40:G56)</f>
        <v>519.25945899999999</v>
      </c>
      <c r="H19" s="68">
        <f t="shared" si="4"/>
        <v>183.97060400000001</v>
      </c>
      <c r="I19" s="68">
        <f t="shared" si="4"/>
        <v>667.10116600000003</v>
      </c>
      <c r="J19" s="68">
        <f t="shared" si="4"/>
        <v>1313.246302</v>
      </c>
      <c r="K19" s="68">
        <f t="shared" si="4"/>
        <v>302.18395900000002</v>
      </c>
      <c r="L19" s="37">
        <v>6185.94</v>
      </c>
      <c r="M19" s="75">
        <f t="shared" si="2"/>
        <v>-4.431000000295171E-3</v>
      </c>
    </row>
    <row r="20" spans="1:13" s="58" customFormat="1" ht="14.1" customHeight="1">
      <c r="A20" s="49" t="s">
        <v>202</v>
      </c>
      <c r="B20" s="59" t="s">
        <v>203</v>
      </c>
      <c r="C20" s="60" t="s">
        <v>113</v>
      </c>
      <c r="D20" s="52">
        <f>SUM(E20:K20)</f>
        <v>22.034672</v>
      </c>
      <c r="E20" s="52">
        <v>3.2601520000000002</v>
      </c>
      <c r="F20" s="52">
        <v>0</v>
      </c>
      <c r="G20" s="52">
        <v>0</v>
      </c>
      <c r="H20" s="52">
        <v>0</v>
      </c>
      <c r="I20" s="52">
        <v>0</v>
      </c>
      <c r="J20" s="52">
        <v>18.774519999999999</v>
      </c>
      <c r="K20" s="52">
        <v>0</v>
      </c>
      <c r="L20" s="37">
        <v>22.03</v>
      </c>
      <c r="M20" s="75">
        <f t="shared" si="2"/>
        <v>-4.6719999999993433E-3</v>
      </c>
    </row>
    <row r="21" spans="1:13" s="58" customFormat="1" ht="14.1" customHeight="1">
      <c r="A21" s="49" t="s">
        <v>204</v>
      </c>
      <c r="B21" s="59" t="s">
        <v>205</v>
      </c>
      <c r="C21" s="60" t="s">
        <v>114</v>
      </c>
      <c r="D21" s="52">
        <f t="shared" ref="D21:D27" si="5">SUM(E21:K21)</f>
        <v>48.538588000000004</v>
      </c>
      <c r="E21" s="52">
        <v>5.9999380000000002</v>
      </c>
      <c r="F21" s="52">
        <v>0</v>
      </c>
      <c r="G21" s="52">
        <v>0</v>
      </c>
      <c r="H21" s="52">
        <v>0</v>
      </c>
      <c r="I21" s="52">
        <v>0</v>
      </c>
      <c r="J21" s="52">
        <v>7.1589869999999998</v>
      </c>
      <c r="K21" s="52">
        <v>35.379663000000001</v>
      </c>
      <c r="L21" s="37">
        <v>48.54</v>
      </c>
      <c r="M21" s="75">
        <f t="shared" si="2"/>
        <v>1.4119999999948618E-3</v>
      </c>
    </row>
    <row r="22" spans="1:13" s="58" customFormat="1" ht="14.1" customHeight="1">
      <c r="A22" s="49" t="s">
        <v>206</v>
      </c>
      <c r="B22" s="59" t="s">
        <v>207</v>
      </c>
      <c r="C22" s="51" t="s">
        <v>208</v>
      </c>
      <c r="D22" s="52">
        <f t="shared" si="5"/>
        <v>1092.4242449999999</v>
      </c>
      <c r="E22" s="52">
        <v>832.33212700000001</v>
      </c>
      <c r="F22" s="52">
        <v>0</v>
      </c>
      <c r="G22" s="52">
        <v>0</v>
      </c>
      <c r="H22" s="52">
        <v>0</v>
      </c>
      <c r="I22" s="52">
        <v>0</v>
      </c>
      <c r="J22" s="52">
        <v>164.91981999999999</v>
      </c>
      <c r="K22" s="52">
        <v>95.172297999999998</v>
      </c>
      <c r="L22" s="37" t="e">
        <v>#N/A</v>
      </c>
      <c r="M22" s="75" t="e">
        <f t="shared" si="2"/>
        <v>#N/A</v>
      </c>
    </row>
    <row r="23" spans="1:13" s="58" customFormat="1" ht="14.1" customHeight="1">
      <c r="A23" s="49" t="s">
        <v>209</v>
      </c>
      <c r="B23" s="59" t="s">
        <v>210</v>
      </c>
      <c r="C23" s="60" t="s">
        <v>211</v>
      </c>
      <c r="D23" s="52">
        <f t="shared" si="5"/>
        <v>0</v>
      </c>
      <c r="E23" s="52">
        <v>0</v>
      </c>
      <c r="F23" s="52">
        <v>0</v>
      </c>
      <c r="G23" s="52">
        <v>0</v>
      </c>
      <c r="H23" s="52">
        <v>0</v>
      </c>
      <c r="I23" s="52">
        <v>0</v>
      </c>
      <c r="J23" s="52">
        <v>0</v>
      </c>
      <c r="K23" s="52">
        <v>0</v>
      </c>
      <c r="L23" s="37" t="e">
        <v>#N/A</v>
      </c>
      <c r="M23" s="75" t="e">
        <f t="shared" si="2"/>
        <v>#N/A</v>
      </c>
    </row>
    <row r="24" spans="1:13" s="63" customFormat="1" ht="14.1" customHeight="1">
      <c r="A24" s="61" t="s">
        <v>212</v>
      </c>
      <c r="B24" s="62" t="s">
        <v>213</v>
      </c>
      <c r="C24" s="61" t="s">
        <v>214</v>
      </c>
      <c r="D24" s="52">
        <f t="shared" si="5"/>
        <v>0</v>
      </c>
      <c r="E24" s="52">
        <v>0</v>
      </c>
      <c r="F24" s="52">
        <v>0</v>
      </c>
      <c r="G24" s="52">
        <v>0</v>
      </c>
      <c r="H24" s="52">
        <v>0</v>
      </c>
      <c r="I24" s="52">
        <v>0</v>
      </c>
      <c r="J24" s="52">
        <v>0</v>
      </c>
      <c r="K24" s="52">
        <v>0</v>
      </c>
      <c r="L24" s="37" t="e">
        <v>#N/A</v>
      </c>
      <c r="M24" s="75" t="e">
        <f t="shared" si="2"/>
        <v>#N/A</v>
      </c>
    </row>
    <row r="25" spans="1:13" s="63" customFormat="1" ht="14.1" customHeight="1">
      <c r="A25" s="61" t="s">
        <v>215</v>
      </c>
      <c r="B25" s="62" t="s">
        <v>216</v>
      </c>
      <c r="C25" s="61" t="s">
        <v>129</v>
      </c>
      <c r="D25" s="52">
        <f t="shared" si="5"/>
        <v>87.718474000000001</v>
      </c>
      <c r="E25" s="52">
        <v>41.258620999999998</v>
      </c>
      <c r="F25" s="52">
        <v>9.3128309999999992</v>
      </c>
      <c r="G25" s="52">
        <v>0.60634500000000002</v>
      </c>
      <c r="H25" s="52">
        <v>0.18590200000000001</v>
      </c>
      <c r="I25" s="52">
        <v>8.8690619999999996</v>
      </c>
      <c r="J25" s="52">
        <v>23.089383000000002</v>
      </c>
      <c r="K25" s="52">
        <v>4.3963299999999998</v>
      </c>
      <c r="L25" s="37" t="e">
        <v>#N/A</v>
      </c>
      <c r="M25" s="75" t="e">
        <f t="shared" si="2"/>
        <v>#N/A</v>
      </c>
    </row>
    <row r="26" spans="1:13" s="63" customFormat="1" ht="14.1" customHeight="1">
      <c r="A26" s="61" t="s">
        <v>217</v>
      </c>
      <c r="B26" s="62" t="s">
        <v>218</v>
      </c>
      <c r="C26" s="61" t="s">
        <v>128</v>
      </c>
      <c r="D26" s="52">
        <f t="shared" si="5"/>
        <v>866.22324700000001</v>
      </c>
      <c r="E26" s="52">
        <v>288.45332400000001</v>
      </c>
      <c r="F26" s="52">
        <v>0.54371800000000003</v>
      </c>
      <c r="G26" s="52">
        <v>101.603246</v>
      </c>
      <c r="H26" s="52">
        <v>3.6708020000000001</v>
      </c>
      <c r="I26" s="52">
        <v>86.168474000000003</v>
      </c>
      <c r="J26" s="52">
        <v>376.64467500000001</v>
      </c>
      <c r="K26" s="52">
        <v>9.1390080000000005</v>
      </c>
      <c r="L26" s="37" t="e">
        <v>#N/A</v>
      </c>
      <c r="M26" s="75" t="e">
        <f t="shared" si="2"/>
        <v>#N/A</v>
      </c>
    </row>
    <row r="27" spans="1:13" s="63" customFormat="1" ht="14.1" customHeight="1">
      <c r="A27" s="61" t="s">
        <v>219</v>
      </c>
      <c r="B27" s="62" t="s">
        <v>220</v>
      </c>
      <c r="C27" s="61" t="s">
        <v>221</v>
      </c>
      <c r="D27" s="52">
        <f t="shared" si="5"/>
        <v>0</v>
      </c>
      <c r="E27" s="52">
        <v>0</v>
      </c>
      <c r="F27" s="52">
        <v>0</v>
      </c>
      <c r="G27" s="52">
        <v>0</v>
      </c>
      <c r="H27" s="52">
        <v>0</v>
      </c>
      <c r="I27" s="52">
        <v>0</v>
      </c>
      <c r="J27" s="52">
        <v>0</v>
      </c>
      <c r="K27" s="52">
        <v>0</v>
      </c>
      <c r="L27" s="37" t="e">
        <v>#N/A</v>
      </c>
      <c r="M27" s="75" t="e">
        <f t="shared" si="2"/>
        <v>#N/A</v>
      </c>
    </row>
    <row r="28" spans="1:13" s="374" customFormat="1" ht="14.1" customHeight="1">
      <c r="A28" s="372" t="s">
        <v>222</v>
      </c>
      <c r="B28" s="373" t="s">
        <v>282</v>
      </c>
      <c r="C28" s="372" t="s">
        <v>223</v>
      </c>
      <c r="D28" s="238">
        <f t="shared" ref="D28:D60" si="6">SUM(E28:K28)</f>
        <v>1905.0012850000003</v>
      </c>
      <c r="E28" s="238">
        <f t="shared" ref="E28:K28" si="7">SUM(E29:E39)</f>
        <v>618.64898300000004</v>
      </c>
      <c r="F28" s="238">
        <f t="shared" si="7"/>
        <v>257.79514200000006</v>
      </c>
      <c r="G28" s="238">
        <f t="shared" si="7"/>
        <v>286.43138899999997</v>
      </c>
      <c r="H28" s="238">
        <f t="shared" si="7"/>
        <v>114.79021800000001</v>
      </c>
      <c r="I28" s="238">
        <f t="shared" si="7"/>
        <v>234.44153</v>
      </c>
      <c r="J28" s="238">
        <f t="shared" si="7"/>
        <v>309.73204299999998</v>
      </c>
      <c r="K28" s="238">
        <f t="shared" si="7"/>
        <v>83.16198</v>
      </c>
      <c r="L28" s="37" t="e">
        <v>#N/A</v>
      </c>
      <c r="M28" s="75" t="e">
        <f t="shared" si="2"/>
        <v>#N/A</v>
      </c>
    </row>
    <row r="29" spans="1:13" s="141" customFormat="1" ht="14.1" customHeight="1">
      <c r="A29" s="76" t="s">
        <v>106</v>
      </c>
      <c r="B29" s="77" t="s">
        <v>273</v>
      </c>
      <c r="C29" s="76" t="s">
        <v>119</v>
      </c>
      <c r="D29" s="78">
        <f t="shared" si="6"/>
        <v>24.729413999999998</v>
      </c>
      <c r="E29" s="52">
        <v>7.561134</v>
      </c>
      <c r="F29" s="52">
        <v>0.57476499999999997</v>
      </c>
      <c r="G29" s="52">
        <v>0.42635000000000001</v>
      </c>
      <c r="H29" s="52">
        <v>1.9663060000000001</v>
      </c>
      <c r="I29" s="52">
        <v>8.7214770000000001</v>
      </c>
      <c r="J29" s="52">
        <v>5.4793820000000002</v>
      </c>
      <c r="K29" s="52">
        <v>0</v>
      </c>
      <c r="L29" s="37" t="e">
        <v>#N/A</v>
      </c>
      <c r="M29" s="75" t="e">
        <f t="shared" si="2"/>
        <v>#N/A</v>
      </c>
    </row>
    <row r="30" spans="1:13" s="141" customFormat="1" ht="14.1" customHeight="1">
      <c r="A30" s="76" t="s">
        <v>106</v>
      </c>
      <c r="B30" s="77" t="s">
        <v>274</v>
      </c>
      <c r="C30" s="76" t="s">
        <v>120</v>
      </c>
      <c r="D30" s="78">
        <f t="shared" si="6"/>
        <v>10.66283</v>
      </c>
      <c r="E30" s="52">
        <v>8.1179279999999991</v>
      </c>
      <c r="F30" s="52">
        <v>0.172407</v>
      </c>
      <c r="G30" s="52">
        <v>0.62659399999999998</v>
      </c>
      <c r="H30" s="52">
        <v>9.9241999999999997E-2</v>
      </c>
      <c r="I30" s="52">
        <v>0.317498</v>
      </c>
      <c r="J30" s="52">
        <v>0.99523399999999995</v>
      </c>
      <c r="K30" s="52">
        <v>0.33392699999999997</v>
      </c>
      <c r="L30" s="37" t="e">
        <v>#N/A</v>
      </c>
      <c r="M30" s="75" t="e">
        <f t="shared" si="2"/>
        <v>#N/A</v>
      </c>
    </row>
    <row r="31" spans="1:13" s="141" customFormat="1" ht="14.1" customHeight="1">
      <c r="A31" s="76" t="s">
        <v>106</v>
      </c>
      <c r="B31" s="77" t="s">
        <v>275</v>
      </c>
      <c r="C31" s="76" t="s">
        <v>89</v>
      </c>
      <c r="D31" s="78">
        <f t="shared" si="6"/>
        <v>66.539961999999989</v>
      </c>
      <c r="E31" s="52">
        <v>34.883099999999999</v>
      </c>
      <c r="F31" s="52">
        <v>2.946901</v>
      </c>
      <c r="G31" s="52">
        <v>6.0772219999999999</v>
      </c>
      <c r="H31" s="52">
        <v>3.3021500000000001</v>
      </c>
      <c r="I31" s="52">
        <v>5.0697960000000002</v>
      </c>
      <c r="J31" s="52">
        <v>11.867521999999999</v>
      </c>
      <c r="K31" s="52">
        <v>2.3932709999999999</v>
      </c>
      <c r="L31" s="37" t="e">
        <v>#N/A</v>
      </c>
      <c r="M31" s="75" t="e">
        <f t="shared" si="2"/>
        <v>#N/A</v>
      </c>
    </row>
    <row r="32" spans="1:13" s="141" customFormat="1" ht="14.1" customHeight="1">
      <c r="A32" s="76" t="s">
        <v>106</v>
      </c>
      <c r="B32" s="77" t="s">
        <v>276</v>
      </c>
      <c r="C32" s="76" t="s">
        <v>133</v>
      </c>
      <c r="D32" s="78">
        <f t="shared" si="6"/>
        <v>9.5361350000000016</v>
      </c>
      <c r="E32" s="52">
        <v>2.2532489999999998</v>
      </c>
      <c r="F32" s="52">
        <v>1.1057129999999999</v>
      </c>
      <c r="G32" s="52">
        <v>0.61505100000000001</v>
      </c>
      <c r="H32" s="52">
        <v>0</v>
      </c>
      <c r="I32" s="52">
        <v>3.9879950000000002</v>
      </c>
      <c r="J32" s="52">
        <v>1.5741270000000001</v>
      </c>
      <c r="K32" s="52">
        <v>0</v>
      </c>
      <c r="L32" s="37" t="e">
        <v>#N/A</v>
      </c>
      <c r="M32" s="75" t="e">
        <f t="shared" si="2"/>
        <v>#N/A</v>
      </c>
    </row>
    <row r="33" spans="1:13" s="141" customFormat="1" ht="14.1" customHeight="1">
      <c r="A33" s="76" t="s">
        <v>106</v>
      </c>
      <c r="B33" s="77" t="s">
        <v>277</v>
      </c>
      <c r="C33" s="76" t="s">
        <v>278</v>
      </c>
      <c r="D33" s="78">
        <f t="shared" si="6"/>
        <v>0</v>
      </c>
      <c r="E33" s="52">
        <v>0</v>
      </c>
      <c r="F33" s="52">
        <v>0</v>
      </c>
      <c r="G33" s="52">
        <v>0</v>
      </c>
      <c r="H33" s="52">
        <v>0</v>
      </c>
      <c r="I33" s="52">
        <v>0</v>
      </c>
      <c r="J33" s="52">
        <v>0</v>
      </c>
      <c r="K33" s="52">
        <v>0</v>
      </c>
      <c r="L33" s="37" t="e">
        <v>#N/A</v>
      </c>
      <c r="M33" s="75" t="e">
        <f t="shared" si="2"/>
        <v>#N/A</v>
      </c>
    </row>
    <row r="34" spans="1:13" s="141" customFormat="1" ht="14.1" customHeight="1">
      <c r="A34" s="76" t="s">
        <v>106</v>
      </c>
      <c r="B34" s="77" t="s">
        <v>279</v>
      </c>
      <c r="C34" s="76" t="s">
        <v>283</v>
      </c>
      <c r="D34" s="78">
        <f t="shared" si="6"/>
        <v>0</v>
      </c>
      <c r="E34" s="52">
        <v>0</v>
      </c>
      <c r="F34" s="52">
        <v>0</v>
      </c>
      <c r="G34" s="52">
        <v>0</v>
      </c>
      <c r="H34" s="52">
        <v>0</v>
      </c>
      <c r="I34" s="52">
        <v>0</v>
      </c>
      <c r="J34" s="52">
        <v>0</v>
      </c>
      <c r="K34" s="52">
        <v>0</v>
      </c>
      <c r="L34" s="37" t="e">
        <v>#N/A</v>
      </c>
      <c r="M34" s="75" t="e">
        <f t="shared" si="2"/>
        <v>#N/A</v>
      </c>
    </row>
    <row r="35" spans="1:13" s="141" customFormat="1" ht="14.1" customHeight="1">
      <c r="A35" s="76" t="s">
        <v>106</v>
      </c>
      <c r="B35" s="77" t="s">
        <v>42</v>
      </c>
      <c r="C35" s="76" t="s">
        <v>115</v>
      </c>
      <c r="D35" s="78">
        <f t="shared" si="6"/>
        <v>1567.7301420000003</v>
      </c>
      <c r="E35" s="52">
        <v>549.86930600000005</v>
      </c>
      <c r="F35" s="52">
        <v>198.69022699999999</v>
      </c>
      <c r="G35" s="52">
        <v>144.69032799999999</v>
      </c>
      <c r="H35" s="52">
        <v>108.32194800000001</v>
      </c>
      <c r="I35" s="52">
        <v>208.93952100000001</v>
      </c>
      <c r="J35" s="52">
        <v>278.14328899999998</v>
      </c>
      <c r="K35" s="52">
        <v>79.075523000000004</v>
      </c>
      <c r="L35" s="37" t="e">
        <v>#N/A</v>
      </c>
      <c r="M35" s="75" t="e">
        <f t="shared" si="2"/>
        <v>#N/A</v>
      </c>
    </row>
    <row r="36" spans="1:13" s="141" customFormat="1" ht="14.1" customHeight="1">
      <c r="A36" s="76" t="s">
        <v>106</v>
      </c>
      <c r="B36" s="77" t="s">
        <v>50</v>
      </c>
      <c r="C36" s="76" t="s">
        <v>117</v>
      </c>
      <c r="D36" s="78">
        <f t="shared" si="6"/>
        <v>209.78533199999998</v>
      </c>
      <c r="E36" s="52">
        <v>13.795368</v>
      </c>
      <c r="F36" s="52">
        <v>53.945203999999997</v>
      </c>
      <c r="G36" s="52">
        <v>133.03473099999999</v>
      </c>
      <c r="H36" s="52">
        <v>0</v>
      </c>
      <c r="I36" s="52">
        <v>5.8398820000000002</v>
      </c>
      <c r="J36" s="52">
        <v>3.170147</v>
      </c>
      <c r="K36" s="52">
        <v>0</v>
      </c>
      <c r="L36" s="37" t="e">
        <v>#N/A</v>
      </c>
      <c r="M36" s="75" t="e">
        <f t="shared" si="2"/>
        <v>#N/A</v>
      </c>
    </row>
    <row r="37" spans="1:13" s="141" customFormat="1" ht="14.1" customHeight="1">
      <c r="A37" s="76" t="s">
        <v>106</v>
      </c>
      <c r="B37" s="77" t="s">
        <v>52</v>
      </c>
      <c r="C37" s="76" t="s">
        <v>118</v>
      </c>
      <c r="D37" s="78">
        <f t="shared" si="6"/>
        <v>9.6370850000000008</v>
      </c>
      <c r="E37" s="52">
        <v>0.46056000000000002</v>
      </c>
      <c r="F37" s="52">
        <v>0</v>
      </c>
      <c r="G37" s="52">
        <v>0.10618900000000001</v>
      </c>
      <c r="H37" s="52">
        <v>0.69432799999999995</v>
      </c>
      <c r="I37" s="52">
        <v>0.30586400000000002</v>
      </c>
      <c r="J37" s="52">
        <v>7.8267230000000003</v>
      </c>
      <c r="K37" s="52">
        <v>0.243421</v>
      </c>
      <c r="L37" s="37" t="e">
        <v>#N/A</v>
      </c>
      <c r="M37" s="75" t="e">
        <f t="shared" si="2"/>
        <v>#N/A</v>
      </c>
    </row>
    <row r="38" spans="1:13" s="141" customFormat="1" ht="14.1" customHeight="1">
      <c r="A38" s="76" t="s">
        <v>106</v>
      </c>
      <c r="B38" s="77" t="s">
        <v>280</v>
      </c>
      <c r="C38" s="76" t="s">
        <v>281</v>
      </c>
      <c r="D38" s="78">
        <f t="shared" si="6"/>
        <v>0.76830100000000001</v>
      </c>
      <c r="E38" s="52">
        <v>0.272897</v>
      </c>
      <c r="F38" s="52">
        <v>0.125222</v>
      </c>
      <c r="G38" s="52">
        <v>0</v>
      </c>
      <c r="H38" s="52">
        <v>4.1132000000000002E-2</v>
      </c>
      <c r="I38" s="52">
        <v>7.3625999999999997E-2</v>
      </c>
      <c r="J38" s="52">
        <v>8.0282000000000006E-2</v>
      </c>
      <c r="K38" s="52">
        <v>0.17514199999999999</v>
      </c>
      <c r="L38" s="37" t="e">
        <v>#N/A</v>
      </c>
      <c r="M38" s="75" t="e">
        <f t="shared" si="2"/>
        <v>#N/A</v>
      </c>
    </row>
    <row r="39" spans="1:13" s="141" customFormat="1" ht="14.1" customHeight="1">
      <c r="A39" s="76" t="s">
        <v>106</v>
      </c>
      <c r="B39" s="77" t="s">
        <v>62</v>
      </c>
      <c r="C39" s="76" t="s">
        <v>121</v>
      </c>
      <c r="D39" s="78">
        <f t="shared" si="6"/>
        <v>5.6120839999999994</v>
      </c>
      <c r="E39" s="52">
        <v>1.435441</v>
      </c>
      <c r="F39" s="52">
        <v>0.23470299999999999</v>
      </c>
      <c r="G39" s="52">
        <v>0.85492400000000002</v>
      </c>
      <c r="H39" s="52">
        <v>0.36511199999999999</v>
      </c>
      <c r="I39" s="52">
        <v>1.1858709999999999</v>
      </c>
      <c r="J39" s="52">
        <v>0.59533700000000001</v>
      </c>
      <c r="K39" s="52">
        <v>0.94069599999999998</v>
      </c>
      <c r="L39" s="37" t="e">
        <v>#N/A</v>
      </c>
      <c r="M39" s="75" t="e">
        <f t="shared" si="2"/>
        <v>#N/A</v>
      </c>
    </row>
    <row r="40" spans="1:13" s="63" customFormat="1" ht="14.1" customHeight="1">
      <c r="A40" s="61" t="s">
        <v>224</v>
      </c>
      <c r="B40" s="62" t="s">
        <v>225</v>
      </c>
      <c r="C40" s="61" t="s">
        <v>226</v>
      </c>
      <c r="D40" s="52">
        <f t="shared" ref="D40:D56" si="8">SUM(E40:K40)</f>
        <v>2.1120519999999998</v>
      </c>
      <c r="E40" s="52">
        <v>1.9117029999999999</v>
      </c>
      <c r="F40" s="52">
        <v>0</v>
      </c>
      <c r="G40" s="52">
        <v>0</v>
      </c>
      <c r="H40" s="52">
        <v>0</v>
      </c>
      <c r="I40" s="52">
        <v>0</v>
      </c>
      <c r="J40" s="52">
        <v>0.200349</v>
      </c>
      <c r="K40" s="52">
        <v>0</v>
      </c>
      <c r="L40" s="37" t="e">
        <v>#N/A</v>
      </c>
      <c r="M40" s="75" t="e">
        <f t="shared" si="2"/>
        <v>#N/A</v>
      </c>
    </row>
    <row r="41" spans="1:13" s="63" customFormat="1" ht="14.1" customHeight="1">
      <c r="A41" s="61" t="s">
        <v>227</v>
      </c>
      <c r="B41" s="62" t="s">
        <v>228</v>
      </c>
      <c r="C41" s="61" t="s">
        <v>229</v>
      </c>
      <c r="D41" s="52">
        <f t="shared" si="8"/>
        <v>0</v>
      </c>
      <c r="E41" s="52">
        <v>0</v>
      </c>
      <c r="F41" s="52">
        <v>0</v>
      </c>
      <c r="G41" s="52">
        <v>0</v>
      </c>
      <c r="H41" s="52">
        <v>0</v>
      </c>
      <c r="I41" s="52">
        <v>0</v>
      </c>
      <c r="J41" s="52">
        <v>0</v>
      </c>
      <c r="K41" s="52">
        <v>0</v>
      </c>
      <c r="L41" s="37" t="e">
        <v>#N/A</v>
      </c>
      <c r="M41" s="75" t="e">
        <f t="shared" si="2"/>
        <v>#N/A</v>
      </c>
    </row>
    <row r="42" spans="1:13" s="63" customFormat="1" ht="14.1" customHeight="1">
      <c r="A42" s="61" t="s">
        <v>230</v>
      </c>
      <c r="B42" s="62" t="s">
        <v>231</v>
      </c>
      <c r="C42" s="61" t="s">
        <v>232</v>
      </c>
      <c r="D42" s="52">
        <f t="shared" si="8"/>
        <v>2.8308070000000005</v>
      </c>
      <c r="E42" s="52">
        <v>0</v>
      </c>
      <c r="F42" s="52">
        <v>0</v>
      </c>
      <c r="G42" s="52">
        <v>0.46153</v>
      </c>
      <c r="H42" s="52">
        <v>0</v>
      </c>
      <c r="I42" s="52">
        <v>2.1888770000000002</v>
      </c>
      <c r="J42" s="52">
        <v>0.1804</v>
      </c>
      <c r="K42" s="52">
        <v>0</v>
      </c>
      <c r="L42" s="37" t="e">
        <v>#N/A</v>
      </c>
      <c r="M42" s="75" t="e">
        <f t="shared" si="2"/>
        <v>#N/A</v>
      </c>
    </row>
    <row r="43" spans="1:13" s="63" customFormat="1" ht="14.1" customHeight="1">
      <c r="A43" s="61" t="s">
        <v>233</v>
      </c>
      <c r="B43" s="62" t="s">
        <v>234</v>
      </c>
      <c r="C43" s="61" t="s">
        <v>130</v>
      </c>
      <c r="D43" s="52">
        <f t="shared" si="8"/>
        <v>799.52167500000007</v>
      </c>
      <c r="E43" s="52">
        <v>0</v>
      </c>
      <c r="F43" s="52">
        <v>58.962885999999997</v>
      </c>
      <c r="G43" s="52">
        <v>113.522593</v>
      </c>
      <c r="H43" s="52">
        <v>55.187486</v>
      </c>
      <c r="I43" s="52">
        <v>189.843951</v>
      </c>
      <c r="J43" s="52">
        <v>329.03458499999999</v>
      </c>
      <c r="K43" s="52">
        <v>52.970174</v>
      </c>
      <c r="L43" s="37">
        <v>799.52</v>
      </c>
      <c r="M43" s="75">
        <f t="shared" si="2"/>
        <v>-1.6750000000911314E-3</v>
      </c>
    </row>
    <row r="44" spans="1:13" s="63" customFormat="1" ht="14.1" customHeight="1">
      <c r="A44" s="61" t="s">
        <v>235</v>
      </c>
      <c r="B44" s="62" t="s">
        <v>236</v>
      </c>
      <c r="C44" s="61" t="s">
        <v>237</v>
      </c>
      <c r="D44" s="52">
        <f t="shared" si="8"/>
        <v>901.33112900000003</v>
      </c>
      <c r="E44" s="52">
        <v>901.33112900000003</v>
      </c>
      <c r="F44" s="52">
        <v>0</v>
      </c>
      <c r="G44" s="52">
        <v>0</v>
      </c>
      <c r="H44" s="52">
        <v>0</v>
      </c>
      <c r="I44" s="52">
        <v>0</v>
      </c>
      <c r="J44" s="52">
        <v>0</v>
      </c>
      <c r="K44" s="52">
        <v>0</v>
      </c>
      <c r="L44" s="37">
        <v>901.33</v>
      </c>
      <c r="M44" s="75">
        <f t="shared" si="2"/>
        <v>-1.12899999999172E-3</v>
      </c>
    </row>
    <row r="45" spans="1:13" s="63" customFormat="1" ht="14.1" customHeight="1">
      <c r="A45" s="61" t="s">
        <v>238</v>
      </c>
      <c r="B45" s="62" t="s">
        <v>64</v>
      </c>
      <c r="C45" s="61" t="s">
        <v>30</v>
      </c>
      <c r="D45" s="52">
        <f t="shared" si="8"/>
        <v>31.715145</v>
      </c>
      <c r="E45" s="52">
        <v>19.342192000000001</v>
      </c>
      <c r="F45" s="52">
        <v>1.566465</v>
      </c>
      <c r="G45" s="52">
        <v>0.83837799999999996</v>
      </c>
      <c r="H45" s="52">
        <v>2.298025</v>
      </c>
      <c r="I45" s="52">
        <v>1.2478549999999999</v>
      </c>
      <c r="J45" s="52">
        <v>3.9493239999999998</v>
      </c>
      <c r="K45" s="52">
        <v>2.472906</v>
      </c>
      <c r="L45" s="37">
        <v>31.72</v>
      </c>
      <c r="M45" s="75">
        <f t="shared" si="2"/>
        <v>4.8549999999991655E-3</v>
      </c>
    </row>
    <row r="46" spans="1:13" s="63" customFormat="1" ht="14.1" customHeight="1">
      <c r="A46" s="61" t="s">
        <v>239</v>
      </c>
      <c r="B46" s="62" t="s">
        <v>240</v>
      </c>
      <c r="C46" s="61" t="s">
        <v>241</v>
      </c>
      <c r="D46" s="52">
        <f t="shared" si="8"/>
        <v>0.40853499999999998</v>
      </c>
      <c r="E46" s="52">
        <v>0.40853499999999998</v>
      </c>
      <c r="F46" s="52">
        <v>0</v>
      </c>
      <c r="G46" s="52">
        <v>0</v>
      </c>
      <c r="H46" s="52">
        <v>0</v>
      </c>
      <c r="I46" s="52">
        <v>0</v>
      </c>
      <c r="J46" s="52">
        <v>0</v>
      </c>
      <c r="K46" s="52">
        <v>0</v>
      </c>
      <c r="L46" s="37" t="e">
        <v>#N/A</v>
      </c>
      <c r="M46" s="75" t="e">
        <f t="shared" si="2"/>
        <v>#N/A</v>
      </c>
    </row>
    <row r="47" spans="1:13" s="63" customFormat="1" ht="14.1" customHeight="1">
      <c r="A47" s="61" t="s">
        <v>242</v>
      </c>
      <c r="B47" s="62" t="s">
        <v>243</v>
      </c>
      <c r="C47" s="61" t="s">
        <v>244</v>
      </c>
      <c r="D47" s="52">
        <f t="shared" si="8"/>
        <v>0</v>
      </c>
      <c r="E47" s="52">
        <v>0</v>
      </c>
      <c r="F47" s="52">
        <v>0</v>
      </c>
      <c r="G47" s="52">
        <v>0</v>
      </c>
      <c r="H47" s="52">
        <v>0</v>
      </c>
      <c r="I47" s="52">
        <v>0</v>
      </c>
      <c r="J47" s="52">
        <v>0</v>
      </c>
      <c r="K47" s="52">
        <v>0</v>
      </c>
      <c r="L47" s="37" t="e">
        <v>#N/A</v>
      </c>
      <c r="M47" s="75" t="e">
        <f t="shared" si="2"/>
        <v>#N/A</v>
      </c>
    </row>
    <row r="48" spans="1:13" s="63" customFormat="1" ht="14.1" customHeight="1">
      <c r="A48" s="61" t="s">
        <v>245</v>
      </c>
      <c r="B48" s="62" t="s">
        <v>246</v>
      </c>
      <c r="C48" s="61" t="s">
        <v>247</v>
      </c>
      <c r="D48" s="52">
        <f t="shared" si="8"/>
        <v>5.7226450000000009</v>
      </c>
      <c r="E48" s="52">
        <v>1.8831359999999999</v>
      </c>
      <c r="F48" s="52">
        <v>0.88627</v>
      </c>
      <c r="G48" s="52">
        <v>0.68955200000000005</v>
      </c>
      <c r="H48" s="52">
        <v>0.252386</v>
      </c>
      <c r="I48" s="52">
        <v>0.61702500000000005</v>
      </c>
      <c r="J48" s="52">
        <v>1.0690550000000001</v>
      </c>
      <c r="K48" s="52">
        <v>0.32522099999999998</v>
      </c>
      <c r="L48" s="37">
        <v>5.72</v>
      </c>
      <c r="M48" s="75">
        <f t="shared" si="2"/>
        <v>-2.6450000000011187E-3</v>
      </c>
    </row>
    <row r="49" spans="1:13" s="63" customFormat="1" ht="14.1" customHeight="1">
      <c r="A49" s="61" t="s">
        <v>248</v>
      </c>
      <c r="B49" s="62" t="s">
        <v>393</v>
      </c>
      <c r="C49" s="61" t="s">
        <v>93</v>
      </c>
      <c r="D49" s="52">
        <f t="shared" si="8"/>
        <v>35.424469000000002</v>
      </c>
      <c r="E49" s="52">
        <v>9.460324</v>
      </c>
      <c r="F49" s="52">
        <v>1.9030879999999999</v>
      </c>
      <c r="G49" s="52">
        <v>2.4607009999999998</v>
      </c>
      <c r="H49" s="52">
        <v>5.6784150000000002</v>
      </c>
      <c r="I49" s="52">
        <v>7.8910790000000004</v>
      </c>
      <c r="J49" s="52">
        <v>4.3175439999999998</v>
      </c>
      <c r="K49" s="52">
        <v>3.7133180000000001</v>
      </c>
      <c r="L49" s="37">
        <v>35.42</v>
      </c>
      <c r="M49" s="75">
        <f t="shared" si="2"/>
        <v>-4.4690000000002783E-3</v>
      </c>
    </row>
    <row r="50" spans="1:13" s="63" customFormat="1" ht="14.1" customHeight="1">
      <c r="A50" s="61" t="s">
        <v>249</v>
      </c>
      <c r="B50" s="62" t="s">
        <v>250</v>
      </c>
      <c r="C50" s="61" t="s">
        <v>251</v>
      </c>
      <c r="D50" s="52">
        <f t="shared" si="8"/>
        <v>53.315990999999997</v>
      </c>
      <c r="E50" s="52">
        <v>0</v>
      </c>
      <c r="F50" s="52">
        <v>0</v>
      </c>
      <c r="G50" s="52">
        <v>0</v>
      </c>
      <c r="H50" s="52">
        <v>0</v>
      </c>
      <c r="I50" s="52">
        <v>51.948653999999998</v>
      </c>
      <c r="J50" s="52">
        <v>1.367337</v>
      </c>
      <c r="K50" s="52">
        <v>0</v>
      </c>
      <c r="L50" s="37" t="e">
        <v>#N/A</v>
      </c>
      <c r="M50" s="75" t="e">
        <f t="shared" si="2"/>
        <v>#N/A</v>
      </c>
    </row>
    <row r="51" spans="1:13" s="63" customFormat="1" ht="14.1" customHeight="1">
      <c r="A51" s="61" t="s">
        <v>252</v>
      </c>
      <c r="B51" s="62" t="s">
        <v>83</v>
      </c>
      <c r="C51" s="61" t="s">
        <v>116</v>
      </c>
      <c r="D51" s="52">
        <f t="shared" si="8"/>
        <v>4.1915480000000001</v>
      </c>
      <c r="E51" s="52">
        <v>0.78829300000000002</v>
      </c>
      <c r="F51" s="52">
        <v>0.63434999999999997</v>
      </c>
      <c r="G51" s="52">
        <v>0.63841099999999995</v>
      </c>
      <c r="H51" s="52">
        <v>0.130805</v>
      </c>
      <c r="I51" s="52">
        <v>1.28973</v>
      </c>
      <c r="J51" s="52">
        <v>0.57027899999999998</v>
      </c>
      <c r="K51" s="52">
        <v>0.13968</v>
      </c>
      <c r="L51" s="37" t="e">
        <v>#N/A</v>
      </c>
      <c r="M51" s="75" t="e">
        <f t="shared" si="2"/>
        <v>#N/A</v>
      </c>
    </row>
    <row r="52" spans="1:13" s="63" customFormat="1" ht="14.1" customHeight="1">
      <c r="A52" s="61" t="s">
        <v>253</v>
      </c>
      <c r="B52" s="62" t="s">
        <v>254</v>
      </c>
      <c r="C52" s="61" t="s">
        <v>255</v>
      </c>
      <c r="D52" s="52">
        <f t="shared" si="8"/>
        <v>73.094875999999999</v>
      </c>
      <c r="E52" s="52">
        <v>62.588889999999999</v>
      </c>
      <c r="F52" s="52">
        <v>0</v>
      </c>
      <c r="G52" s="52">
        <v>3.6340819999999998</v>
      </c>
      <c r="H52" s="52">
        <v>0</v>
      </c>
      <c r="I52" s="52">
        <v>2.2536330000000002</v>
      </c>
      <c r="J52" s="52">
        <v>4.618271</v>
      </c>
      <c r="K52" s="52">
        <v>0</v>
      </c>
      <c r="L52" s="37" t="e">
        <v>#N/A</v>
      </c>
      <c r="M52" s="75" t="e">
        <f t="shared" si="2"/>
        <v>#N/A</v>
      </c>
    </row>
    <row r="53" spans="1:13" s="63" customFormat="1" ht="14.1" customHeight="1">
      <c r="A53" s="61" t="s">
        <v>256</v>
      </c>
      <c r="B53" s="62" t="s">
        <v>257</v>
      </c>
      <c r="C53" s="61" t="s">
        <v>258</v>
      </c>
      <c r="D53" s="52">
        <f t="shared" si="8"/>
        <v>0.88118600000000002</v>
      </c>
      <c r="E53" s="52">
        <v>7.4596999999999997E-2</v>
      </c>
      <c r="F53" s="52">
        <v>0</v>
      </c>
      <c r="G53" s="52">
        <v>0</v>
      </c>
      <c r="H53" s="52">
        <v>0</v>
      </c>
      <c r="I53" s="52">
        <v>0.43636900000000001</v>
      </c>
      <c r="J53" s="52">
        <v>0.37021999999999999</v>
      </c>
      <c r="K53" s="52">
        <v>0</v>
      </c>
      <c r="L53" s="37">
        <v>0.88</v>
      </c>
      <c r="M53" s="75">
        <f t="shared" si="2"/>
        <v>-1.1860000000000204E-3</v>
      </c>
    </row>
    <row r="54" spans="1:13" s="63" customFormat="1" ht="14.1" customHeight="1">
      <c r="A54" s="61" t="s">
        <v>259</v>
      </c>
      <c r="B54" s="62" t="s">
        <v>260</v>
      </c>
      <c r="C54" s="61" t="s">
        <v>261</v>
      </c>
      <c r="D54" s="52">
        <f t="shared" si="8"/>
        <v>223.691419</v>
      </c>
      <c r="E54" s="52">
        <v>25.986778000000001</v>
      </c>
      <c r="F54" s="52">
        <v>54.849468999999999</v>
      </c>
      <c r="G54" s="52">
        <v>8.2616359999999993</v>
      </c>
      <c r="H54" s="52">
        <v>1.7765649999999999</v>
      </c>
      <c r="I54" s="52">
        <v>79.712208000000004</v>
      </c>
      <c r="J54" s="52">
        <v>37.791381999999999</v>
      </c>
      <c r="K54" s="52">
        <v>15.313381</v>
      </c>
      <c r="L54" s="37">
        <v>223.69</v>
      </c>
      <c r="M54" s="75">
        <f t="shared" si="2"/>
        <v>-1.4189999999985048E-3</v>
      </c>
    </row>
    <row r="55" spans="1:13" s="63" customFormat="1" ht="14.1" customHeight="1">
      <c r="A55" s="61" t="s">
        <v>262</v>
      </c>
      <c r="B55" s="62" t="s">
        <v>263</v>
      </c>
      <c r="C55" s="61" t="s">
        <v>264</v>
      </c>
      <c r="D55" s="52">
        <f t="shared" si="8"/>
        <v>27.569835000000001</v>
      </c>
      <c r="E55" s="52">
        <v>0</v>
      </c>
      <c r="F55" s="52">
        <v>0</v>
      </c>
      <c r="G55" s="52">
        <v>0</v>
      </c>
      <c r="H55" s="52">
        <v>0</v>
      </c>
      <c r="I55" s="52">
        <v>0.192719</v>
      </c>
      <c r="J55" s="52">
        <v>27.377116000000001</v>
      </c>
      <c r="K55" s="52">
        <v>0</v>
      </c>
      <c r="L55" s="37">
        <v>27.57</v>
      </c>
      <c r="M55" s="75">
        <f t="shared" si="2"/>
        <v>1.6499999999908255E-4</v>
      </c>
    </row>
    <row r="56" spans="1:13" s="63" customFormat="1" ht="14.1" customHeight="1">
      <c r="A56" s="61" t="s">
        <v>265</v>
      </c>
      <c r="B56" s="62" t="s">
        <v>266</v>
      </c>
      <c r="C56" s="61" t="s">
        <v>267</v>
      </c>
      <c r="D56" s="52">
        <f t="shared" si="8"/>
        <v>2.1926079999999999</v>
      </c>
      <c r="E56" s="52">
        <v>0</v>
      </c>
      <c r="F56" s="52">
        <v>0</v>
      </c>
      <c r="G56" s="52">
        <v>0.111596</v>
      </c>
      <c r="H56" s="52">
        <v>0</v>
      </c>
      <c r="I56" s="52">
        <v>0</v>
      </c>
      <c r="J56" s="52">
        <v>2.0810119999999999</v>
      </c>
      <c r="K56" s="52">
        <v>0</v>
      </c>
      <c r="L56" s="37">
        <v>0.11</v>
      </c>
      <c r="M56" s="75">
        <f t="shared" si="2"/>
        <v>-2.082608</v>
      </c>
    </row>
    <row r="57" spans="1:13" s="58" customFormat="1" ht="14.1" customHeight="1">
      <c r="A57" s="65">
        <v>3</v>
      </c>
      <c r="B57" s="66" t="s">
        <v>268</v>
      </c>
      <c r="C57" s="67" t="s">
        <v>53</v>
      </c>
      <c r="D57" s="52">
        <f t="shared" si="6"/>
        <v>0</v>
      </c>
      <c r="E57" s="68"/>
      <c r="F57" s="68"/>
      <c r="G57" s="68"/>
      <c r="H57" s="68"/>
      <c r="I57" s="68"/>
      <c r="J57" s="68"/>
      <c r="K57" s="68"/>
      <c r="L57" s="37">
        <v>0</v>
      </c>
      <c r="M57" s="75">
        <f t="shared" si="2"/>
        <v>0</v>
      </c>
    </row>
    <row r="58" spans="1:13" ht="14.1" customHeight="1">
      <c r="A58" s="65">
        <v>4</v>
      </c>
      <c r="B58" s="66" t="s">
        <v>269</v>
      </c>
      <c r="C58" s="65" t="s">
        <v>149</v>
      </c>
      <c r="D58" s="52">
        <f t="shared" si="6"/>
        <v>0</v>
      </c>
      <c r="E58" s="68"/>
      <c r="F58" s="68"/>
      <c r="G58" s="68"/>
      <c r="H58" s="68"/>
      <c r="I58" s="68"/>
      <c r="J58" s="68"/>
      <c r="K58" s="68"/>
    </row>
    <row r="59" spans="1:13" ht="14.1" customHeight="1">
      <c r="A59" s="65">
        <v>5</v>
      </c>
      <c r="B59" s="69" t="s">
        <v>270</v>
      </c>
      <c r="C59" s="65" t="s">
        <v>298</v>
      </c>
      <c r="D59" s="52">
        <f t="shared" si="6"/>
        <v>0</v>
      </c>
      <c r="E59" s="68"/>
      <c r="F59" s="68"/>
      <c r="G59" s="68"/>
      <c r="H59" s="68"/>
      <c r="I59" s="68"/>
      <c r="J59" s="68"/>
      <c r="K59" s="68"/>
    </row>
    <row r="60" spans="1:13" ht="14.1" customHeight="1">
      <c r="A60" s="70">
        <v>6</v>
      </c>
      <c r="B60" s="71" t="s">
        <v>271</v>
      </c>
      <c r="C60" s="70" t="s">
        <v>299</v>
      </c>
      <c r="D60" s="68">
        <f t="shared" si="6"/>
        <v>8835.93</v>
      </c>
      <c r="E60" s="73">
        <f>E7</f>
        <v>8835.93</v>
      </c>
      <c r="F60" s="73"/>
      <c r="G60" s="73"/>
      <c r="H60" s="73"/>
      <c r="I60" s="73"/>
      <c r="J60" s="73"/>
      <c r="K60" s="73"/>
    </row>
    <row r="61" spans="1:13" ht="14.1" customHeight="1">
      <c r="A61" s="1063"/>
      <c r="B61" s="1063"/>
      <c r="C61" s="1063"/>
      <c r="D61" s="1063"/>
      <c r="E61" s="1063"/>
      <c r="F61" s="1063"/>
      <c r="G61" s="1063"/>
      <c r="H61" s="1063"/>
      <c r="I61" s="1063"/>
      <c r="J61" s="1063"/>
      <c r="K61" s="1063"/>
    </row>
    <row r="62" spans="1:13">
      <c r="E62" s="75"/>
    </row>
  </sheetData>
  <mergeCells count="7">
    <mergeCell ref="A61:K61"/>
    <mergeCell ref="A1:K1"/>
    <mergeCell ref="A2:K2"/>
    <mergeCell ref="B4:B5"/>
    <mergeCell ref="C4:C5"/>
    <mergeCell ref="D4:D5"/>
    <mergeCell ref="E4:K4"/>
  </mergeCells>
  <pageMargins left="0.51181102362204722" right="0.19685039370078741" top="0.35433070866141736" bottom="0.35433070866141736" header="0.31496062992125984" footer="0.31496062992125984"/>
  <pageSetup paperSize="9" scale="95" orientation="portrait"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Zeros="0" zoomScale="115" zoomScaleNormal="115" workbookViewId="0">
      <pane xSplit="3" ySplit="7" topLeftCell="D8" activePane="bottomRight" state="frozen"/>
      <selection activeCell="C14" sqref="C14:F14"/>
      <selection pane="topRight" activeCell="C14" sqref="C14:F14"/>
      <selection pane="bottomLeft" activeCell="C14" sqref="C14:F14"/>
      <selection pane="bottomRight" activeCell="H24" sqref="H24"/>
    </sheetView>
  </sheetViews>
  <sheetFormatPr defaultRowHeight="12.75"/>
  <cols>
    <col min="1" max="1" width="5" style="74" customWidth="1"/>
    <col min="2" max="2" width="30.25" style="37" bestFit="1" customWidth="1"/>
    <col min="3" max="3" width="5.25" style="37" customWidth="1"/>
    <col min="4" max="4" width="10.125" style="58" customWidth="1"/>
    <col min="5" max="5" width="8.625" style="58" hidden="1" customWidth="1"/>
    <col min="6" max="6" width="7.625" style="58" hidden="1" customWidth="1"/>
    <col min="7" max="7" width="10.375" style="37" customWidth="1"/>
    <col min="8" max="8" width="10.5" style="37" bestFit="1" customWidth="1"/>
    <col min="9" max="9" width="10.125" style="37" customWidth="1"/>
    <col min="10" max="11" width="0" style="37" hidden="1" customWidth="1"/>
    <col min="12" max="258" width="9" style="37"/>
    <col min="259" max="259" width="5" style="37" customWidth="1"/>
    <col min="260" max="260" width="30.25" style="37" bestFit="1" customWidth="1"/>
    <col min="261" max="261" width="5.25" style="37" customWidth="1"/>
    <col min="262" max="262" width="7.75" style="37" bestFit="1" customWidth="1"/>
    <col min="263" max="263" width="8.625" style="37" customWidth="1"/>
    <col min="264" max="264" width="10.5" style="37" bestFit="1" customWidth="1"/>
    <col min="265" max="265" width="10.125" style="37" customWidth="1"/>
    <col min="266" max="514" width="9" style="37"/>
    <col min="515" max="515" width="5" style="37" customWidth="1"/>
    <col min="516" max="516" width="30.25" style="37" bestFit="1" customWidth="1"/>
    <col min="517" max="517" width="5.25" style="37" customWidth="1"/>
    <col min="518" max="518" width="7.75" style="37" bestFit="1" customWidth="1"/>
    <col min="519" max="519" width="8.625" style="37" customWidth="1"/>
    <col min="520" max="520" width="10.5" style="37" bestFit="1" customWidth="1"/>
    <col min="521" max="521" width="10.125" style="37" customWidth="1"/>
    <col min="522" max="770" width="9" style="37"/>
    <col min="771" max="771" width="5" style="37" customWidth="1"/>
    <col min="772" max="772" width="30.25" style="37" bestFit="1" customWidth="1"/>
    <col min="773" max="773" width="5.25" style="37" customWidth="1"/>
    <col min="774" max="774" width="7.75" style="37" bestFit="1" customWidth="1"/>
    <col min="775" max="775" width="8.625" style="37" customWidth="1"/>
    <col min="776" max="776" width="10.5" style="37" bestFit="1" customWidth="1"/>
    <col min="777" max="777" width="10.125" style="37" customWidth="1"/>
    <col min="778" max="1026" width="9" style="37"/>
    <col min="1027" max="1027" width="5" style="37" customWidth="1"/>
    <col min="1028" max="1028" width="30.25" style="37" bestFit="1" customWidth="1"/>
    <col min="1029" max="1029" width="5.25" style="37" customWidth="1"/>
    <col min="1030" max="1030" width="7.75" style="37" bestFit="1" customWidth="1"/>
    <col min="1031" max="1031" width="8.625" style="37" customWidth="1"/>
    <col min="1032" max="1032" width="10.5" style="37" bestFit="1" customWidth="1"/>
    <col min="1033" max="1033" width="10.125" style="37" customWidth="1"/>
    <col min="1034" max="1282" width="9" style="37"/>
    <col min="1283" max="1283" width="5" style="37" customWidth="1"/>
    <col min="1284" max="1284" width="30.25" style="37" bestFit="1" customWidth="1"/>
    <col min="1285" max="1285" width="5.25" style="37" customWidth="1"/>
    <col min="1286" max="1286" width="7.75" style="37" bestFit="1" customWidth="1"/>
    <col min="1287" max="1287" width="8.625" style="37" customWidth="1"/>
    <col min="1288" max="1288" width="10.5" style="37" bestFit="1" customWidth="1"/>
    <col min="1289" max="1289" width="10.125" style="37" customWidth="1"/>
    <col min="1290" max="1538" width="9" style="37"/>
    <col min="1539" max="1539" width="5" style="37" customWidth="1"/>
    <col min="1540" max="1540" width="30.25" style="37" bestFit="1" customWidth="1"/>
    <col min="1541" max="1541" width="5.25" style="37" customWidth="1"/>
    <col min="1542" max="1542" width="7.75" style="37" bestFit="1" customWidth="1"/>
    <col min="1543" max="1543" width="8.625" style="37" customWidth="1"/>
    <col min="1544" max="1544" width="10.5" style="37" bestFit="1" customWidth="1"/>
    <col min="1545" max="1545" width="10.125" style="37" customWidth="1"/>
    <col min="1546" max="1794" width="9" style="37"/>
    <col min="1795" max="1795" width="5" style="37" customWidth="1"/>
    <col min="1796" max="1796" width="30.25" style="37" bestFit="1" customWidth="1"/>
    <col min="1797" max="1797" width="5.25" style="37" customWidth="1"/>
    <col min="1798" max="1798" width="7.75" style="37" bestFit="1" customWidth="1"/>
    <col min="1799" max="1799" width="8.625" style="37" customWidth="1"/>
    <col min="1800" max="1800" width="10.5" style="37" bestFit="1" customWidth="1"/>
    <col min="1801" max="1801" width="10.125" style="37" customWidth="1"/>
    <col min="1802" max="2050" width="9" style="37"/>
    <col min="2051" max="2051" width="5" style="37" customWidth="1"/>
    <col min="2052" max="2052" width="30.25" style="37" bestFit="1" customWidth="1"/>
    <col min="2053" max="2053" width="5.25" style="37" customWidth="1"/>
    <col min="2054" max="2054" width="7.75" style="37" bestFit="1" customWidth="1"/>
    <col min="2055" max="2055" width="8.625" style="37" customWidth="1"/>
    <col min="2056" max="2056" width="10.5" style="37" bestFit="1" customWidth="1"/>
    <col min="2057" max="2057" width="10.125" style="37" customWidth="1"/>
    <col min="2058" max="2306" width="9" style="37"/>
    <col min="2307" max="2307" width="5" style="37" customWidth="1"/>
    <col min="2308" max="2308" width="30.25" style="37" bestFit="1" customWidth="1"/>
    <col min="2309" max="2309" width="5.25" style="37" customWidth="1"/>
    <col min="2310" max="2310" width="7.75" style="37" bestFit="1" customWidth="1"/>
    <col min="2311" max="2311" width="8.625" style="37" customWidth="1"/>
    <col min="2312" max="2312" width="10.5" style="37" bestFit="1" customWidth="1"/>
    <col min="2313" max="2313" width="10.125" style="37" customWidth="1"/>
    <col min="2314" max="2562" width="9" style="37"/>
    <col min="2563" max="2563" width="5" style="37" customWidth="1"/>
    <col min="2564" max="2564" width="30.25" style="37" bestFit="1" customWidth="1"/>
    <col min="2565" max="2565" width="5.25" style="37" customWidth="1"/>
    <col min="2566" max="2566" width="7.75" style="37" bestFit="1" customWidth="1"/>
    <col min="2567" max="2567" width="8.625" style="37" customWidth="1"/>
    <col min="2568" max="2568" width="10.5" style="37" bestFit="1" customWidth="1"/>
    <col min="2569" max="2569" width="10.125" style="37" customWidth="1"/>
    <col min="2570" max="2818" width="9" style="37"/>
    <col min="2819" max="2819" width="5" style="37" customWidth="1"/>
    <col min="2820" max="2820" width="30.25" style="37" bestFit="1" customWidth="1"/>
    <col min="2821" max="2821" width="5.25" style="37" customWidth="1"/>
    <col min="2822" max="2822" width="7.75" style="37" bestFit="1" customWidth="1"/>
    <col min="2823" max="2823" width="8.625" style="37" customWidth="1"/>
    <col min="2824" max="2824" width="10.5" style="37" bestFit="1" customWidth="1"/>
    <col min="2825" max="2825" width="10.125" style="37" customWidth="1"/>
    <col min="2826" max="3074" width="9" style="37"/>
    <col min="3075" max="3075" width="5" style="37" customWidth="1"/>
    <col min="3076" max="3076" width="30.25" style="37" bestFit="1" customWidth="1"/>
    <col min="3077" max="3077" width="5.25" style="37" customWidth="1"/>
    <col min="3078" max="3078" width="7.75" style="37" bestFit="1" customWidth="1"/>
    <col min="3079" max="3079" width="8.625" style="37" customWidth="1"/>
    <col min="3080" max="3080" width="10.5" style="37" bestFit="1" customWidth="1"/>
    <col min="3081" max="3081" width="10.125" style="37" customWidth="1"/>
    <col min="3082" max="3330" width="9" style="37"/>
    <col min="3331" max="3331" width="5" style="37" customWidth="1"/>
    <col min="3332" max="3332" width="30.25" style="37" bestFit="1" customWidth="1"/>
    <col min="3333" max="3333" width="5.25" style="37" customWidth="1"/>
    <col min="3334" max="3334" width="7.75" style="37" bestFit="1" customWidth="1"/>
    <col min="3335" max="3335" width="8.625" style="37" customWidth="1"/>
    <col min="3336" max="3336" width="10.5" style="37" bestFit="1" customWidth="1"/>
    <col min="3337" max="3337" width="10.125" style="37" customWidth="1"/>
    <col min="3338" max="3586" width="9" style="37"/>
    <col min="3587" max="3587" width="5" style="37" customWidth="1"/>
    <col min="3588" max="3588" width="30.25" style="37" bestFit="1" customWidth="1"/>
    <col min="3589" max="3589" width="5.25" style="37" customWidth="1"/>
    <col min="3590" max="3590" width="7.75" style="37" bestFit="1" customWidth="1"/>
    <col min="3591" max="3591" width="8.625" style="37" customWidth="1"/>
    <col min="3592" max="3592" width="10.5" style="37" bestFit="1" customWidth="1"/>
    <col min="3593" max="3593" width="10.125" style="37" customWidth="1"/>
    <col min="3594" max="3842" width="9" style="37"/>
    <col min="3843" max="3843" width="5" style="37" customWidth="1"/>
    <col min="3844" max="3844" width="30.25" style="37" bestFit="1" customWidth="1"/>
    <col min="3845" max="3845" width="5.25" style="37" customWidth="1"/>
    <col min="3846" max="3846" width="7.75" style="37" bestFit="1" customWidth="1"/>
    <col min="3847" max="3847" width="8.625" style="37" customWidth="1"/>
    <col min="3848" max="3848" width="10.5" style="37" bestFit="1" customWidth="1"/>
    <col min="3849" max="3849" width="10.125" style="37" customWidth="1"/>
    <col min="3850" max="4098" width="9" style="37"/>
    <col min="4099" max="4099" width="5" style="37" customWidth="1"/>
    <col min="4100" max="4100" width="30.25" style="37" bestFit="1" customWidth="1"/>
    <col min="4101" max="4101" width="5.25" style="37" customWidth="1"/>
    <col min="4102" max="4102" width="7.75" style="37" bestFit="1" customWidth="1"/>
    <col min="4103" max="4103" width="8.625" style="37" customWidth="1"/>
    <col min="4104" max="4104" width="10.5" style="37" bestFit="1" customWidth="1"/>
    <col min="4105" max="4105" width="10.125" style="37" customWidth="1"/>
    <col min="4106" max="4354" width="9" style="37"/>
    <col min="4355" max="4355" width="5" style="37" customWidth="1"/>
    <col min="4356" max="4356" width="30.25" style="37" bestFit="1" customWidth="1"/>
    <col min="4357" max="4357" width="5.25" style="37" customWidth="1"/>
    <col min="4358" max="4358" width="7.75" style="37" bestFit="1" customWidth="1"/>
    <col min="4359" max="4359" width="8.625" style="37" customWidth="1"/>
    <col min="4360" max="4360" width="10.5" style="37" bestFit="1" customWidth="1"/>
    <col min="4361" max="4361" width="10.125" style="37" customWidth="1"/>
    <col min="4362" max="4610" width="9" style="37"/>
    <col min="4611" max="4611" width="5" style="37" customWidth="1"/>
    <col min="4612" max="4612" width="30.25" style="37" bestFit="1" customWidth="1"/>
    <col min="4613" max="4613" width="5.25" style="37" customWidth="1"/>
    <col min="4614" max="4614" width="7.75" style="37" bestFit="1" customWidth="1"/>
    <col min="4615" max="4615" width="8.625" style="37" customWidth="1"/>
    <col min="4616" max="4616" width="10.5" style="37" bestFit="1" customWidth="1"/>
    <col min="4617" max="4617" width="10.125" style="37" customWidth="1"/>
    <col min="4618" max="4866" width="9" style="37"/>
    <col min="4867" max="4867" width="5" style="37" customWidth="1"/>
    <col min="4868" max="4868" width="30.25" style="37" bestFit="1" customWidth="1"/>
    <col min="4869" max="4869" width="5.25" style="37" customWidth="1"/>
    <col min="4870" max="4870" width="7.75" style="37" bestFit="1" customWidth="1"/>
    <col min="4871" max="4871" width="8.625" style="37" customWidth="1"/>
    <col min="4872" max="4872" width="10.5" style="37" bestFit="1" customWidth="1"/>
    <col min="4873" max="4873" width="10.125" style="37" customWidth="1"/>
    <col min="4874" max="5122" width="9" style="37"/>
    <col min="5123" max="5123" width="5" style="37" customWidth="1"/>
    <col min="5124" max="5124" width="30.25" style="37" bestFit="1" customWidth="1"/>
    <col min="5125" max="5125" width="5.25" style="37" customWidth="1"/>
    <col min="5126" max="5126" width="7.75" style="37" bestFit="1" customWidth="1"/>
    <col min="5127" max="5127" width="8.625" style="37" customWidth="1"/>
    <col min="5128" max="5128" width="10.5" style="37" bestFit="1" customWidth="1"/>
    <col min="5129" max="5129" width="10.125" style="37" customWidth="1"/>
    <col min="5130" max="5378" width="9" style="37"/>
    <col min="5379" max="5379" width="5" style="37" customWidth="1"/>
    <col min="5380" max="5380" width="30.25" style="37" bestFit="1" customWidth="1"/>
    <col min="5381" max="5381" width="5.25" style="37" customWidth="1"/>
    <col min="5382" max="5382" width="7.75" style="37" bestFit="1" customWidth="1"/>
    <col min="5383" max="5383" width="8.625" style="37" customWidth="1"/>
    <col min="5384" max="5384" width="10.5" style="37" bestFit="1" customWidth="1"/>
    <col min="5385" max="5385" width="10.125" style="37" customWidth="1"/>
    <col min="5386" max="5634" width="9" style="37"/>
    <col min="5635" max="5635" width="5" style="37" customWidth="1"/>
    <col min="5636" max="5636" width="30.25" style="37" bestFit="1" customWidth="1"/>
    <col min="5637" max="5637" width="5.25" style="37" customWidth="1"/>
    <col min="5638" max="5638" width="7.75" style="37" bestFit="1" customWidth="1"/>
    <col min="5639" max="5639" width="8.625" style="37" customWidth="1"/>
    <col min="5640" max="5640" width="10.5" style="37" bestFit="1" customWidth="1"/>
    <col min="5641" max="5641" width="10.125" style="37" customWidth="1"/>
    <col min="5642" max="5890" width="9" style="37"/>
    <col min="5891" max="5891" width="5" style="37" customWidth="1"/>
    <col min="5892" max="5892" width="30.25" style="37" bestFit="1" customWidth="1"/>
    <col min="5893" max="5893" width="5.25" style="37" customWidth="1"/>
    <col min="5894" max="5894" width="7.75" style="37" bestFit="1" customWidth="1"/>
    <col min="5895" max="5895" width="8.625" style="37" customWidth="1"/>
    <col min="5896" max="5896" width="10.5" style="37" bestFit="1" customWidth="1"/>
    <col min="5897" max="5897" width="10.125" style="37" customWidth="1"/>
    <col min="5898" max="6146" width="9" style="37"/>
    <col min="6147" max="6147" width="5" style="37" customWidth="1"/>
    <col min="6148" max="6148" width="30.25" style="37" bestFit="1" customWidth="1"/>
    <col min="6149" max="6149" width="5.25" style="37" customWidth="1"/>
    <col min="6150" max="6150" width="7.75" style="37" bestFit="1" customWidth="1"/>
    <col min="6151" max="6151" width="8.625" style="37" customWidth="1"/>
    <col min="6152" max="6152" width="10.5" style="37" bestFit="1" customWidth="1"/>
    <col min="6153" max="6153" width="10.125" style="37" customWidth="1"/>
    <col min="6154" max="6402" width="9" style="37"/>
    <col min="6403" max="6403" width="5" style="37" customWidth="1"/>
    <col min="6404" max="6404" width="30.25" style="37" bestFit="1" customWidth="1"/>
    <col min="6405" max="6405" width="5.25" style="37" customWidth="1"/>
    <col min="6406" max="6406" width="7.75" style="37" bestFit="1" customWidth="1"/>
    <col min="6407" max="6407" width="8.625" style="37" customWidth="1"/>
    <col min="6408" max="6408" width="10.5" style="37" bestFit="1" customWidth="1"/>
    <col min="6409" max="6409" width="10.125" style="37" customWidth="1"/>
    <col min="6410" max="6658" width="9" style="37"/>
    <col min="6659" max="6659" width="5" style="37" customWidth="1"/>
    <col min="6660" max="6660" width="30.25" style="37" bestFit="1" customWidth="1"/>
    <col min="6661" max="6661" width="5.25" style="37" customWidth="1"/>
    <col min="6662" max="6662" width="7.75" style="37" bestFit="1" customWidth="1"/>
    <col min="6663" max="6663" width="8.625" style="37" customWidth="1"/>
    <col min="6664" max="6664" width="10.5" style="37" bestFit="1" customWidth="1"/>
    <col min="6665" max="6665" width="10.125" style="37" customWidth="1"/>
    <col min="6666" max="6914" width="9" style="37"/>
    <col min="6915" max="6915" width="5" style="37" customWidth="1"/>
    <col min="6916" max="6916" width="30.25" style="37" bestFit="1" customWidth="1"/>
    <col min="6917" max="6917" width="5.25" style="37" customWidth="1"/>
    <col min="6918" max="6918" width="7.75" style="37" bestFit="1" customWidth="1"/>
    <col min="6919" max="6919" width="8.625" style="37" customWidth="1"/>
    <col min="6920" max="6920" width="10.5" style="37" bestFit="1" customWidth="1"/>
    <col min="6921" max="6921" width="10.125" style="37" customWidth="1"/>
    <col min="6922" max="7170" width="9" style="37"/>
    <col min="7171" max="7171" width="5" style="37" customWidth="1"/>
    <col min="7172" max="7172" width="30.25" style="37" bestFit="1" customWidth="1"/>
    <col min="7173" max="7173" width="5.25" style="37" customWidth="1"/>
    <col min="7174" max="7174" width="7.75" style="37" bestFit="1" customWidth="1"/>
    <col min="7175" max="7175" width="8.625" style="37" customWidth="1"/>
    <col min="7176" max="7176" width="10.5" style="37" bestFit="1" customWidth="1"/>
    <col min="7177" max="7177" width="10.125" style="37" customWidth="1"/>
    <col min="7178" max="7426" width="9" style="37"/>
    <col min="7427" max="7427" width="5" style="37" customWidth="1"/>
    <col min="7428" max="7428" width="30.25" style="37" bestFit="1" customWidth="1"/>
    <col min="7429" max="7429" width="5.25" style="37" customWidth="1"/>
    <col min="7430" max="7430" width="7.75" style="37" bestFit="1" customWidth="1"/>
    <col min="7431" max="7431" width="8.625" style="37" customWidth="1"/>
    <col min="7432" max="7432" width="10.5" style="37" bestFit="1" customWidth="1"/>
    <col min="7433" max="7433" width="10.125" style="37" customWidth="1"/>
    <col min="7434" max="7682" width="9" style="37"/>
    <col min="7683" max="7683" width="5" style="37" customWidth="1"/>
    <col min="7684" max="7684" width="30.25" style="37" bestFit="1" customWidth="1"/>
    <col min="7685" max="7685" width="5.25" style="37" customWidth="1"/>
    <col min="7686" max="7686" width="7.75" style="37" bestFit="1" customWidth="1"/>
    <col min="7687" max="7687" width="8.625" style="37" customWidth="1"/>
    <col min="7688" max="7688" width="10.5" style="37" bestFit="1" customWidth="1"/>
    <col min="7689" max="7689" width="10.125" style="37" customWidth="1"/>
    <col min="7690" max="7938" width="9" style="37"/>
    <col min="7939" max="7939" width="5" style="37" customWidth="1"/>
    <col min="7940" max="7940" width="30.25" style="37" bestFit="1" customWidth="1"/>
    <col min="7941" max="7941" width="5.25" style="37" customWidth="1"/>
    <col min="7942" max="7942" width="7.75" style="37" bestFit="1" customWidth="1"/>
    <col min="7943" max="7943" width="8.625" style="37" customWidth="1"/>
    <col min="7944" max="7944" width="10.5" style="37" bestFit="1" customWidth="1"/>
    <col min="7945" max="7945" width="10.125" style="37" customWidth="1"/>
    <col min="7946" max="8194" width="9" style="37"/>
    <col min="8195" max="8195" width="5" style="37" customWidth="1"/>
    <col min="8196" max="8196" width="30.25" style="37" bestFit="1" customWidth="1"/>
    <col min="8197" max="8197" width="5.25" style="37" customWidth="1"/>
    <col min="8198" max="8198" width="7.75" style="37" bestFit="1" customWidth="1"/>
    <col min="8199" max="8199" width="8.625" style="37" customWidth="1"/>
    <col min="8200" max="8200" width="10.5" style="37" bestFit="1" customWidth="1"/>
    <col min="8201" max="8201" width="10.125" style="37" customWidth="1"/>
    <col min="8202" max="8450" width="9" style="37"/>
    <col min="8451" max="8451" width="5" style="37" customWidth="1"/>
    <col min="8452" max="8452" width="30.25" style="37" bestFit="1" customWidth="1"/>
    <col min="8453" max="8453" width="5.25" style="37" customWidth="1"/>
    <col min="8454" max="8454" width="7.75" style="37" bestFit="1" customWidth="1"/>
    <col min="8455" max="8455" width="8.625" style="37" customWidth="1"/>
    <col min="8456" max="8456" width="10.5" style="37" bestFit="1" customWidth="1"/>
    <col min="8457" max="8457" width="10.125" style="37" customWidth="1"/>
    <col min="8458" max="8706" width="9" style="37"/>
    <col min="8707" max="8707" width="5" style="37" customWidth="1"/>
    <col min="8708" max="8708" width="30.25" style="37" bestFit="1" customWidth="1"/>
    <col min="8709" max="8709" width="5.25" style="37" customWidth="1"/>
    <col min="8710" max="8710" width="7.75" style="37" bestFit="1" customWidth="1"/>
    <col min="8711" max="8711" width="8.625" style="37" customWidth="1"/>
    <col min="8712" max="8712" width="10.5" style="37" bestFit="1" customWidth="1"/>
    <col min="8713" max="8713" width="10.125" style="37" customWidth="1"/>
    <col min="8714" max="8962" width="9" style="37"/>
    <col min="8963" max="8963" width="5" style="37" customWidth="1"/>
    <col min="8964" max="8964" width="30.25" style="37" bestFit="1" customWidth="1"/>
    <col min="8965" max="8965" width="5.25" style="37" customWidth="1"/>
    <col min="8966" max="8966" width="7.75" style="37" bestFit="1" customWidth="1"/>
    <col min="8967" max="8967" width="8.625" style="37" customWidth="1"/>
    <col min="8968" max="8968" width="10.5" style="37" bestFit="1" customWidth="1"/>
    <col min="8969" max="8969" width="10.125" style="37" customWidth="1"/>
    <col min="8970" max="9218" width="9" style="37"/>
    <col min="9219" max="9219" width="5" style="37" customWidth="1"/>
    <col min="9220" max="9220" width="30.25" style="37" bestFit="1" customWidth="1"/>
    <col min="9221" max="9221" width="5.25" style="37" customWidth="1"/>
    <col min="9222" max="9222" width="7.75" style="37" bestFit="1" customWidth="1"/>
    <col min="9223" max="9223" width="8.625" style="37" customWidth="1"/>
    <col min="9224" max="9224" width="10.5" style="37" bestFit="1" customWidth="1"/>
    <col min="9225" max="9225" width="10.125" style="37" customWidth="1"/>
    <col min="9226" max="9474" width="9" style="37"/>
    <col min="9475" max="9475" width="5" style="37" customWidth="1"/>
    <col min="9476" max="9476" width="30.25" style="37" bestFit="1" customWidth="1"/>
    <col min="9477" max="9477" width="5.25" style="37" customWidth="1"/>
    <col min="9478" max="9478" width="7.75" style="37" bestFit="1" customWidth="1"/>
    <col min="9479" max="9479" width="8.625" style="37" customWidth="1"/>
    <col min="9480" max="9480" width="10.5" style="37" bestFit="1" customWidth="1"/>
    <col min="9481" max="9481" width="10.125" style="37" customWidth="1"/>
    <col min="9482" max="9730" width="9" style="37"/>
    <col min="9731" max="9731" width="5" style="37" customWidth="1"/>
    <col min="9732" max="9732" width="30.25" style="37" bestFit="1" customWidth="1"/>
    <col min="9733" max="9733" width="5.25" style="37" customWidth="1"/>
    <col min="9734" max="9734" width="7.75" style="37" bestFit="1" customWidth="1"/>
    <col min="9735" max="9735" width="8.625" style="37" customWidth="1"/>
    <col min="9736" max="9736" width="10.5" style="37" bestFit="1" customWidth="1"/>
    <col min="9737" max="9737" width="10.125" style="37" customWidth="1"/>
    <col min="9738" max="9986" width="9" style="37"/>
    <col min="9987" max="9987" width="5" style="37" customWidth="1"/>
    <col min="9988" max="9988" width="30.25" style="37" bestFit="1" customWidth="1"/>
    <col min="9989" max="9989" width="5.25" style="37" customWidth="1"/>
    <col min="9990" max="9990" width="7.75" style="37" bestFit="1" customWidth="1"/>
    <col min="9991" max="9991" width="8.625" style="37" customWidth="1"/>
    <col min="9992" max="9992" width="10.5" style="37" bestFit="1" customWidth="1"/>
    <col min="9993" max="9993" width="10.125" style="37" customWidth="1"/>
    <col min="9994" max="10242" width="9" style="37"/>
    <col min="10243" max="10243" width="5" style="37" customWidth="1"/>
    <col min="10244" max="10244" width="30.25" style="37" bestFit="1" customWidth="1"/>
    <col min="10245" max="10245" width="5.25" style="37" customWidth="1"/>
    <col min="10246" max="10246" width="7.75" style="37" bestFit="1" customWidth="1"/>
    <col min="10247" max="10247" width="8.625" style="37" customWidth="1"/>
    <col min="10248" max="10248" width="10.5" style="37" bestFit="1" customWidth="1"/>
    <col min="10249" max="10249" width="10.125" style="37" customWidth="1"/>
    <col min="10250" max="10498" width="9" style="37"/>
    <col min="10499" max="10499" width="5" style="37" customWidth="1"/>
    <col min="10500" max="10500" width="30.25" style="37" bestFit="1" customWidth="1"/>
    <col min="10501" max="10501" width="5.25" style="37" customWidth="1"/>
    <col min="10502" max="10502" width="7.75" style="37" bestFit="1" customWidth="1"/>
    <col min="10503" max="10503" width="8.625" style="37" customWidth="1"/>
    <col min="10504" max="10504" width="10.5" style="37" bestFit="1" customWidth="1"/>
    <col min="10505" max="10505" width="10.125" style="37" customWidth="1"/>
    <col min="10506" max="10754" width="9" style="37"/>
    <col min="10755" max="10755" width="5" style="37" customWidth="1"/>
    <col min="10756" max="10756" width="30.25" style="37" bestFit="1" customWidth="1"/>
    <col min="10757" max="10757" width="5.25" style="37" customWidth="1"/>
    <col min="10758" max="10758" width="7.75" style="37" bestFit="1" customWidth="1"/>
    <col min="10759" max="10759" width="8.625" style="37" customWidth="1"/>
    <col min="10760" max="10760" width="10.5" style="37" bestFit="1" customWidth="1"/>
    <col min="10761" max="10761" width="10.125" style="37" customWidth="1"/>
    <col min="10762" max="11010" width="9" style="37"/>
    <col min="11011" max="11011" width="5" style="37" customWidth="1"/>
    <col min="11012" max="11012" width="30.25" style="37" bestFit="1" customWidth="1"/>
    <col min="11013" max="11013" width="5.25" style="37" customWidth="1"/>
    <col min="11014" max="11014" width="7.75" style="37" bestFit="1" customWidth="1"/>
    <col min="11015" max="11015" width="8.625" style="37" customWidth="1"/>
    <col min="11016" max="11016" width="10.5" style="37" bestFit="1" customWidth="1"/>
    <col min="11017" max="11017" width="10.125" style="37" customWidth="1"/>
    <col min="11018" max="11266" width="9" style="37"/>
    <col min="11267" max="11267" width="5" style="37" customWidth="1"/>
    <col min="11268" max="11268" width="30.25" style="37" bestFit="1" customWidth="1"/>
    <col min="11269" max="11269" width="5.25" style="37" customWidth="1"/>
    <col min="11270" max="11270" width="7.75" style="37" bestFit="1" customWidth="1"/>
    <col min="11271" max="11271" width="8.625" style="37" customWidth="1"/>
    <col min="11272" max="11272" width="10.5" style="37" bestFit="1" customWidth="1"/>
    <col min="11273" max="11273" width="10.125" style="37" customWidth="1"/>
    <col min="11274" max="11522" width="9" style="37"/>
    <col min="11523" max="11523" width="5" style="37" customWidth="1"/>
    <col min="11524" max="11524" width="30.25" style="37" bestFit="1" customWidth="1"/>
    <col min="11525" max="11525" width="5.25" style="37" customWidth="1"/>
    <col min="11526" max="11526" width="7.75" style="37" bestFit="1" customWidth="1"/>
    <col min="11527" max="11527" width="8.625" style="37" customWidth="1"/>
    <col min="11528" max="11528" width="10.5" style="37" bestFit="1" customWidth="1"/>
    <col min="11529" max="11529" width="10.125" style="37" customWidth="1"/>
    <col min="11530" max="11778" width="9" style="37"/>
    <col min="11779" max="11779" width="5" style="37" customWidth="1"/>
    <col min="11780" max="11780" width="30.25" style="37" bestFit="1" customWidth="1"/>
    <col min="11781" max="11781" width="5.25" style="37" customWidth="1"/>
    <col min="11782" max="11782" width="7.75" style="37" bestFit="1" customWidth="1"/>
    <col min="11783" max="11783" width="8.625" style="37" customWidth="1"/>
    <col min="11784" max="11784" width="10.5" style="37" bestFit="1" customWidth="1"/>
    <col min="11785" max="11785" width="10.125" style="37" customWidth="1"/>
    <col min="11786" max="12034" width="9" style="37"/>
    <col min="12035" max="12035" width="5" style="37" customWidth="1"/>
    <col min="12036" max="12036" width="30.25" style="37" bestFit="1" customWidth="1"/>
    <col min="12037" max="12037" width="5.25" style="37" customWidth="1"/>
    <col min="12038" max="12038" width="7.75" style="37" bestFit="1" customWidth="1"/>
    <col min="12039" max="12039" width="8.625" style="37" customWidth="1"/>
    <col min="12040" max="12040" width="10.5" style="37" bestFit="1" customWidth="1"/>
    <col min="12041" max="12041" width="10.125" style="37" customWidth="1"/>
    <col min="12042" max="12290" width="9" style="37"/>
    <col min="12291" max="12291" width="5" style="37" customWidth="1"/>
    <col min="12292" max="12292" width="30.25" style="37" bestFit="1" customWidth="1"/>
    <col min="12293" max="12293" width="5.25" style="37" customWidth="1"/>
    <col min="12294" max="12294" width="7.75" style="37" bestFit="1" customWidth="1"/>
    <col min="12295" max="12295" width="8.625" style="37" customWidth="1"/>
    <col min="12296" max="12296" width="10.5" style="37" bestFit="1" customWidth="1"/>
    <col min="12297" max="12297" width="10.125" style="37" customWidth="1"/>
    <col min="12298" max="12546" width="9" style="37"/>
    <col min="12547" max="12547" width="5" style="37" customWidth="1"/>
    <col min="12548" max="12548" width="30.25" style="37" bestFit="1" customWidth="1"/>
    <col min="12549" max="12549" width="5.25" style="37" customWidth="1"/>
    <col min="12550" max="12550" width="7.75" style="37" bestFit="1" customWidth="1"/>
    <col min="12551" max="12551" width="8.625" style="37" customWidth="1"/>
    <col min="12552" max="12552" width="10.5" style="37" bestFit="1" customWidth="1"/>
    <col min="12553" max="12553" width="10.125" style="37" customWidth="1"/>
    <col min="12554" max="12802" width="9" style="37"/>
    <col min="12803" max="12803" width="5" style="37" customWidth="1"/>
    <col min="12804" max="12804" width="30.25" style="37" bestFit="1" customWidth="1"/>
    <col min="12805" max="12805" width="5.25" style="37" customWidth="1"/>
    <col min="12806" max="12806" width="7.75" style="37" bestFit="1" customWidth="1"/>
    <col min="12807" max="12807" width="8.625" style="37" customWidth="1"/>
    <col min="12808" max="12808" width="10.5" style="37" bestFit="1" customWidth="1"/>
    <col min="12809" max="12809" width="10.125" style="37" customWidth="1"/>
    <col min="12810" max="13058" width="9" style="37"/>
    <col min="13059" max="13059" width="5" style="37" customWidth="1"/>
    <col min="13060" max="13060" width="30.25" style="37" bestFit="1" customWidth="1"/>
    <col min="13061" max="13061" width="5.25" style="37" customWidth="1"/>
    <col min="13062" max="13062" width="7.75" style="37" bestFit="1" customWidth="1"/>
    <col min="13063" max="13063" width="8.625" style="37" customWidth="1"/>
    <col min="13064" max="13064" width="10.5" style="37" bestFit="1" customWidth="1"/>
    <col min="13065" max="13065" width="10.125" style="37" customWidth="1"/>
    <col min="13066" max="13314" width="9" style="37"/>
    <col min="13315" max="13315" width="5" style="37" customWidth="1"/>
    <col min="13316" max="13316" width="30.25" style="37" bestFit="1" customWidth="1"/>
    <col min="13317" max="13317" width="5.25" style="37" customWidth="1"/>
    <col min="13318" max="13318" width="7.75" style="37" bestFit="1" customWidth="1"/>
    <col min="13319" max="13319" width="8.625" style="37" customWidth="1"/>
    <col min="13320" max="13320" width="10.5" style="37" bestFit="1" customWidth="1"/>
    <col min="13321" max="13321" width="10.125" style="37" customWidth="1"/>
    <col min="13322" max="13570" width="9" style="37"/>
    <col min="13571" max="13571" width="5" style="37" customWidth="1"/>
    <col min="13572" max="13572" width="30.25" style="37" bestFit="1" customWidth="1"/>
    <col min="13573" max="13573" width="5.25" style="37" customWidth="1"/>
    <col min="13574" max="13574" width="7.75" style="37" bestFit="1" customWidth="1"/>
    <col min="13575" max="13575" width="8.625" style="37" customWidth="1"/>
    <col min="13576" max="13576" width="10.5" style="37" bestFit="1" customWidth="1"/>
    <col min="13577" max="13577" width="10.125" style="37" customWidth="1"/>
    <col min="13578" max="13826" width="9" style="37"/>
    <col min="13827" max="13827" width="5" style="37" customWidth="1"/>
    <col min="13828" max="13828" width="30.25" style="37" bestFit="1" customWidth="1"/>
    <col min="13829" max="13829" width="5.25" style="37" customWidth="1"/>
    <col min="13830" max="13830" width="7.75" style="37" bestFit="1" customWidth="1"/>
    <col min="13831" max="13831" width="8.625" style="37" customWidth="1"/>
    <col min="13832" max="13832" width="10.5" style="37" bestFit="1" customWidth="1"/>
    <col min="13833" max="13833" width="10.125" style="37" customWidth="1"/>
    <col min="13834" max="14082" width="9" style="37"/>
    <col min="14083" max="14083" width="5" style="37" customWidth="1"/>
    <col min="14084" max="14084" width="30.25" style="37" bestFit="1" customWidth="1"/>
    <col min="14085" max="14085" width="5.25" style="37" customWidth="1"/>
    <col min="14086" max="14086" width="7.75" style="37" bestFit="1" customWidth="1"/>
    <col min="14087" max="14087" width="8.625" style="37" customWidth="1"/>
    <col min="14088" max="14088" width="10.5" style="37" bestFit="1" customWidth="1"/>
    <col min="14089" max="14089" width="10.125" style="37" customWidth="1"/>
    <col min="14090" max="14338" width="9" style="37"/>
    <col min="14339" max="14339" width="5" style="37" customWidth="1"/>
    <col min="14340" max="14340" width="30.25" style="37" bestFit="1" customWidth="1"/>
    <col min="14341" max="14341" width="5.25" style="37" customWidth="1"/>
    <col min="14342" max="14342" width="7.75" style="37" bestFit="1" customWidth="1"/>
    <col min="14343" max="14343" width="8.625" style="37" customWidth="1"/>
    <col min="14344" max="14344" width="10.5" style="37" bestFit="1" customWidth="1"/>
    <col min="14345" max="14345" width="10.125" style="37" customWidth="1"/>
    <col min="14346" max="14594" width="9" style="37"/>
    <col min="14595" max="14595" width="5" style="37" customWidth="1"/>
    <col min="14596" max="14596" width="30.25" style="37" bestFit="1" customWidth="1"/>
    <col min="14597" max="14597" width="5.25" style="37" customWidth="1"/>
    <col min="14598" max="14598" width="7.75" style="37" bestFit="1" customWidth="1"/>
    <col min="14599" max="14599" width="8.625" style="37" customWidth="1"/>
    <col min="14600" max="14600" width="10.5" style="37" bestFit="1" customWidth="1"/>
    <col min="14601" max="14601" width="10.125" style="37" customWidth="1"/>
    <col min="14602" max="14850" width="9" style="37"/>
    <col min="14851" max="14851" width="5" style="37" customWidth="1"/>
    <col min="14852" max="14852" width="30.25" style="37" bestFit="1" customWidth="1"/>
    <col min="14853" max="14853" width="5.25" style="37" customWidth="1"/>
    <col min="14854" max="14854" width="7.75" style="37" bestFit="1" customWidth="1"/>
    <col min="14855" max="14855" width="8.625" style="37" customWidth="1"/>
    <col min="14856" max="14856" width="10.5" style="37" bestFit="1" customWidth="1"/>
    <col min="14857" max="14857" width="10.125" style="37" customWidth="1"/>
    <col min="14858" max="15106" width="9" style="37"/>
    <col min="15107" max="15107" width="5" style="37" customWidth="1"/>
    <col min="15108" max="15108" width="30.25" style="37" bestFit="1" customWidth="1"/>
    <col min="15109" max="15109" width="5.25" style="37" customWidth="1"/>
    <col min="15110" max="15110" width="7.75" style="37" bestFit="1" customWidth="1"/>
    <col min="15111" max="15111" width="8.625" style="37" customWidth="1"/>
    <col min="15112" max="15112" width="10.5" style="37" bestFit="1" customWidth="1"/>
    <col min="15113" max="15113" width="10.125" style="37" customWidth="1"/>
    <col min="15114" max="15362" width="9" style="37"/>
    <col min="15363" max="15363" width="5" style="37" customWidth="1"/>
    <col min="15364" max="15364" width="30.25" style="37" bestFit="1" customWidth="1"/>
    <col min="15365" max="15365" width="5.25" style="37" customWidth="1"/>
    <col min="15366" max="15366" width="7.75" style="37" bestFit="1" customWidth="1"/>
    <col min="15367" max="15367" width="8.625" style="37" customWidth="1"/>
    <col min="15368" max="15368" width="10.5" style="37" bestFit="1" customWidth="1"/>
    <col min="15369" max="15369" width="10.125" style="37" customWidth="1"/>
    <col min="15370" max="15618" width="9" style="37"/>
    <col min="15619" max="15619" width="5" style="37" customWidth="1"/>
    <col min="15620" max="15620" width="30.25" style="37" bestFit="1" customWidth="1"/>
    <col min="15621" max="15621" width="5.25" style="37" customWidth="1"/>
    <col min="15622" max="15622" width="7.75" style="37" bestFit="1" customWidth="1"/>
    <col min="15623" max="15623" width="8.625" style="37" customWidth="1"/>
    <col min="15624" max="15624" width="10.5" style="37" bestFit="1" customWidth="1"/>
    <col min="15625" max="15625" width="10.125" style="37" customWidth="1"/>
    <col min="15626" max="15874" width="9" style="37"/>
    <col min="15875" max="15875" width="5" style="37" customWidth="1"/>
    <col min="15876" max="15876" width="30.25" style="37" bestFit="1" customWidth="1"/>
    <col min="15877" max="15877" width="5.25" style="37" customWidth="1"/>
    <col min="15878" max="15878" width="7.75" style="37" bestFit="1" customWidth="1"/>
    <col min="15879" max="15879" width="8.625" style="37" customWidth="1"/>
    <col min="15880" max="15880" width="10.5" style="37" bestFit="1" customWidth="1"/>
    <col min="15881" max="15881" width="10.125" style="37" customWidth="1"/>
    <col min="15882" max="16130" width="9" style="37"/>
    <col min="16131" max="16131" width="5" style="37" customWidth="1"/>
    <col min="16132" max="16132" width="30.25" style="37" bestFit="1" customWidth="1"/>
    <col min="16133" max="16133" width="5.25" style="37" customWidth="1"/>
    <col min="16134" max="16134" width="7.75" style="37" bestFit="1" customWidth="1"/>
    <col min="16135" max="16135" width="8.625" style="37" customWidth="1"/>
    <col min="16136" max="16136" width="10.5" style="37" bestFit="1" customWidth="1"/>
    <col min="16137" max="16137" width="10.125" style="37" customWidth="1"/>
    <col min="16138" max="16384" width="9" style="37"/>
  </cols>
  <sheetData>
    <row r="1" spans="1:10" s="31" customFormat="1">
      <c r="A1" s="1064" t="s">
        <v>1132</v>
      </c>
      <c r="B1" s="1064"/>
      <c r="C1" s="1064"/>
      <c r="D1" s="1064"/>
      <c r="E1" s="1064"/>
      <c r="F1" s="1064"/>
      <c r="G1" s="1064"/>
      <c r="H1" s="1064"/>
      <c r="I1" s="1064"/>
    </row>
    <row r="2" spans="1:10">
      <c r="A2" s="1072" t="s">
        <v>153</v>
      </c>
      <c r="B2" s="1072"/>
      <c r="C2" s="1072"/>
      <c r="D2" s="1072"/>
      <c r="E2" s="1072"/>
      <c r="F2" s="1072"/>
      <c r="G2" s="1072"/>
      <c r="H2" s="1072"/>
      <c r="I2" s="1072"/>
    </row>
    <row r="3" spans="1:10">
      <c r="A3" s="1065" t="s">
        <v>284</v>
      </c>
      <c r="B3" s="1065" t="s">
        <v>285</v>
      </c>
      <c r="C3" s="1065" t="s">
        <v>2</v>
      </c>
      <c r="D3" s="79" t="s">
        <v>287</v>
      </c>
      <c r="E3" s="700"/>
      <c r="F3" s="700"/>
      <c r="G3" s="1074" t="s">
        <v>286</v>
      </c>
      <c r="H3" s="1075"/>
      <c r="I3" s="1076"/>
    </row>
    <row r="4" spans="1:10" ht="17.25" customHeight="1">
      <c r="A4" s="1073"/>
      <c r="B4" s="1073"/>
      <c r="C4" s="1073"/>
      <c r="D4" s="80" t="s">
        <v>664</v>
      </c>
      <c r="E4" s="638"/>
      <c r="F4" s="638"/>
      <c r="G4" s="81" t="s">
        <v>430</v>
      </c>
      <c r="H4" s="1074" t="s">
        <v>288</v>
      </c>
      <c r="I4" s="1076"/>
    </row>
    <row r="5" spans="1:10" ht="15.75">
      <c r="A5" s="1073"/>
      <c r="B5" s="1073"/>
      <c r="C5" s="1073"/>
      <c r="D5" s="262" t="s">
        <v>914</v>
      </c>
      <c r="E5" s="638" t="s">
        <v>916</v>
      </c>
      <c r="F5" s="638" t="s">
        <v>915</v>
      </c>
      <c r="G5" s="1077" t="s">
        <v>289</v>
      </c>
      <c r="H5" s="241" t="s">
        <v>290</v>
      </c>
      <c r="I5" s="81" t="s">
        <v>291</v>
      </c>
    </row>
    <row r="6" spans="1:10">
      <c r="A6" s="1066"/>
      <c r="B6" s="1066"/>
      <c r="C6" s="1066"/>
      <c r="D6" s="262" t="s">
        <v>289</v>
      </c>
      <c r="E6" s="638"/>
      <c r="F6" s="638"/>
      <c r="G6" s="1078"/>
      <c r="H6" s="40" t="s">
        <v>289</v>
      </c>
      <c r="I6" s="40" t="s">
        <v>292</v>
      </c>
    </row>
    <row r="7" spans="1:10">
      <c r="A7" s="41" t="s">
        <v>10</v>
      </c>
      <c r="B7" s="41" t="s">
        <v>11</v>
      </c>
      <c r="C7" s="41" t="s">
        <v>12</v>
      </c>
      <c r="D7" s="369" t="s">
        <v>13</v>
      </c>
      <c r="E7" s="41"/>
      <c r="F7" s="41"/>
      <c r="G7" s="41" t="s">
        <v>14</v>
      </c>
      <c r="H7" s="151" t="s">
        <v>293</v>
      </c>
      <c r="I7" s="151" t="s">
        <v>294</v>
      </c>
    </row>
    <row r="8" spans="1:10" ht="16.5" customHeight="1">
      <c r="A8" s="44"/>
      <c r="B8" s="45" t="s">
        <v>170</v>
      </c>
      <c r="C8" s="46"/>
      <c r="D8" s="47">
        <v>34002.108</v>
      </c>
      <c r="E8" s="47">
        <v>34002.108</v>
      </c>
      <c r="F8" s="47">
        <v>34002.108</v>
      </c>
      <c r="G8" s="48">
        <v>34002.109509000002</v>
      </c>
      <c r="H8" s="233">
        <v>1.5090000015334226E-3</v>
      </c>
      <c r="I8" s="233">
        <v>100.00000443796016</v>
      </c>
    </row>
    <row r="9" spans="1:10" ht="16.5" customHeight="1">
      <c r="A9" s="82">
        <v>1</v>
      </c>
      <c r="B9" s="83" t="s">
        <v>171</v>
      </c>
      <c r="C9" s="67" t="s">
        <v>172</v>
      </c>
      <c r="D9" s="68">
        <v>26034.664167999999</v>
      </c>
      <c r="E9" s="701">
        <v>26082.615676999998</v>
      </c>
      <c r="F9" s="701"/>
      <c r="G9" s="84">
        <v>27708.772563999999</v>
      </c>
      <c r="H9" s="84">
        <v>1674.1083959999996</v>
      </c>
      <c r="I9" s="84">
        <v>106.43030532369109</v>
      </c>
    </row>
    <row r="10" spans="1:10" ht="16.5" customHeight="1">
      <c r="A10" s="49" t="s">
        <v>173</v>
      </c>
      <c r="B10" s="50" t="s">
        <v>174</v>
      </c>
      <c r="C10" s="51" t="s">
        <v>175</v>
      </c>
      <c r="D10" s="52">
        <v>0</v>
      </c>
      <c r="E10" s="376">
        <v>0</v>
      </c>
      <c r="F10" s="376"/>
      <c r="G10" s="53">
        <v>0</v>
      </c>
      <c r="H10" s="53">
        <v>0</v>
      </c>
      <c r="I10" s="53"/>
    </row>
    <row r="11" spans="1:10" ht="16.5" customHeight="1">
      <c r="A11" s="49"/>
      <c r="B11" s="54" t="s">
        <v>176</v>
      </c>
      <c r="C11" s="55" t="s">
        <v>177</v>
      </c>
      <c r="D11" s="52">
        <v>0</v>
      </c>
      <c r="E11" s="376">
        <v>0</v>
      </c>
      <c r="F11" s="376"/>
      <c r="G11" s="53">
        <v>0</v>
      </c>
      <c r="H11" s="53">
        <v>0</v>
      </c>
      <c r="I11" s="53"/>
    </row>
    <row r="12" spans="1:10" ht="16.5" customHeight="1">
      <c r="A12" s="49" t="s">
        <v>178</v>
      </c>
      <c r="B12" s="50" t="s">
        <v>179</v>
      </c>
      <c r="C12" s="51" t="s">
        <v>180</v>
      </c>
      <c r="D12" s="52">
        <v>627.24569999999994</v>
      </c>
      <c r="E12" s="376">
        <v>627.24569999999994</v>
      </c>
      <c r="F12" s="376"/>
      <c r="G12" s="53">
        <v>460.59168999999997</v>
      </c>
      <c r="H12" s="53">
        <v>-166.65400999999997</v>
      </c>
      <c r="I12" s="53">
        <v>73.430824635386102</v>
      </c>
    </row>
    <row r="13" spans="1:10" s="58" customFormat="1" ht="16.5" customHeight="1">
      <c r="A13" s="49" t="s">
        <v>181</v>
      </c>
      <c r="B13" s="50" t="s">
        <v>182</v>
      </c>
      <c r="C13" s="51" t="s">
        <v>25</v>
      </c>
      <c r="D13" s="52">
        <v>24949.626497999998</v>
      </c>
      <c r="E13" s="376">
        <v>24997.578006999996</v>
      </c>
      <c r="F13" s="376">
        <v>-47.95000000000001</v>
      </c>
      <c r="G13" s="53">
        <v>26827.302073999996</v>
      </c>
      <c r="H13" s="53">
        <v>1877.6755759999978</v>
      </c>
      <c r="I13" s="53">
        <v>107.52586647399518</v>
      </c>
      <c r="J13" s="99"/>
    </row>
    <row r="14" spans="1:10" s="58" customFormat="1" ht="16.5" customHeight="1">
      <c r="A14" s="49" t="s">
        <v>183</v>
      </c>
      <c r="B14" s="50" t="s">
        <v>184</v>
      </c>
      <c r="C14" s="51" t="s">
        <v>185</v>
      </c>
      <c r="D14" s="52">
        <v>0</v>
      </c>
      <c r="E14" s="376">
        <v>0</v>
      </c>
      <c r="F14" s="376"/>
      <c r="G14" s="53">
        <v>0</v>
      </c>
      <c r="H14" s="53">
        <v>0</v>
      </c>
      <c r="I14" s="53"/>
    </row>
    <row r="15" spans="1:10" s="58" customFormat="1" ht="16.5" customHeight="1">
      <c r="A15" s="49" t="s">
        <v>186</v>
      </c>
      <c r="B15" s="50" t="s">
        <v>187</v>
      </c>
      <c r="C15" s="51" t="s">
        <v>188</v>
      </c>
      <c r="D15" s="52">
        <v>192.43</v>
      </c>
      <c r="E15" s="376">
        <v>192.43</v>
      </c>
      <c r="F15" s="376"/>
      <c r="G15" s="53">
        <v>192.43</v>
      </c>
      <c r="H15" s="53">
        <v>0</v>
      </c>
      <c r="I15" s="53"/>
    </row>
    <row r="16" spans="1:10" ht="16.5" customHeight="1">
      <c r="A16" s="49" t="s">
        <v>189</v>
      </c>
      <c r="B16" s="50" t="s">
        <v>190</v>
      </c>
      <c r="C16" s="51" t="s">
        <v>191</v>
      </c>
      <c r="D16" s="52">
        <v>0</v>
      </c>
      <c r="E16" s="376">
        <v>0</v>
      </c>
      <c r="F16" s="376"/>
      <c r="G16" s="53">
        <v>0</v>
      </c>
      <c r="H16" s="53">
        <v>0</v>
      </c>
      <c r="I16" s="53"/>
    </row>
    <row r="17" spans="1:12" ht="16.5" customHeight="1">
      <c r="A17" s="49" t="s">
        <v>192</v>
      </c>
      <c r="B17" s="50" t="s">
        <v>193</v>
      </c>
      <c r="C17" s="51" t="s">
        <v>194</v>
      </c>
      <c r="D17" s="52">
        <v>12.790000000000001</v>
      </c>
      <c r="E17" s="376">
        <v>12.790000000000001</v>
      </c>
      <c r="F17" s="376"/>
      <c r="G17" s="53">
        <v>12.484999999999999</v>
      </c>
      <c r="H17" s="53">
        <v>-0.30500000000000149</v>
      </c>
      <c r="I17" s="53">
        <v>97.615324472243927</v>
      </c>
    </row>
    <row r="18" spans="1:12" ht="16.5" customHeight="1">
      <c r="A18" s="49" t="s">
        <v>195</v>
      </c>
      <c r="B18" s="50" t="s">
        <v>196</v>
      </c>
      <c r="C18" s="51" t="s">
        <v>197</v>
      </c>
      <c r="D18" s="52">
        <v>0</v>
      </c>
      <c r="E18" s="376">
        <v>0</v>
      </c>
      <c r="F18" s="376"/>
      <c r="G18" s="53">
        <v>0</v>
      </c>
      <c r="H18" s="53">
        <v>0</v>
      </c>
      <c r="I18" s="53"/>
    </row>
    <row r="19" spans="1:12" ht="16.5" customHeight="1">
      <c r="A19" s="49" t="s">
        <v>198</v>
      </c>
      <c r="B19" s="50" t="s">
        <v>199</v>
      </c>
      <c r="C19" s="51" t="s">
        <v>127</v>
      </c>
      <c r="D19" s="52">
        <v>252.57197000000002</v>
      </c>
      <c r="E19" s="376">
        <v>252.57197000000002</v>
      </c>
      <c r="F19" s="376"/>
      <c r="G19" s="53">
        <v>215.96380000000002</v>
      </c>
      <c r="H19" s="53">
        <v>-36.608170000000001</v>
      </c>
      <c r="I19" s="53">
        <v>85.505846115861544</v>
      </c>
      <c r="J19" s="75">
        <v>34002.108</v>
      </c>
    </row>
    <row r="20" spans="1:12" s="87" customFormat="1" ht="16.5" customHeight="1">
      <c r="A20" s="82">
        <v>2</v>
      </c>
      <c r="B20" s="85" t="s">
        <v>200</v>
      </c>
      <c r="C20" s="86" t="s">
        <v>201</v>
      </c>
      <c r="D20" s="68">
        <v>7967.4438320000008</v>
      </c>
      <c r="E20" s="701">
        <v>7919.4938320000001</v>
      </c>
      <c r="F20" s="701">
        <v>47.95000000000001</v>
      </c>
      <c r="G20" s="84">
        <v>6293.336945</v>
      </c>
      <c r="H20" s="84">
        <v>-1674.1168870000008</v>
      </c>
      <c r="I20" s="84">
        <v>78.988155771161999</v>
      </c>
      <c r="J20" s="99">
        <v>268.51383200000055</v>
      </c>
      <c r="K20" s="146">
        <v>266.06383200000073</v>
      </c>
    </row>
    <row r="21" spans="1:12" s="58" customFormat="1" ht="16.5" customHeight="1">
      <c r="A21" s="49" t="s">
        <v>202</v>
      </c>
      <c r="B21" s="59" t="s">
        <v>203</v>
      </c>
      <c r="C21" s="60" t="s">
        <v>113</v>
      </c>
      <c r="D21" s="52">
        <v>22.0745</v>
      </c>
      <c r="E21" s="376">
        <v>22.0745</v>
      </c>
      <c r="F21" s="376">
        <v>0</v>
      </c>
      <c r="G21" s="53">
        <v>22.034672</v>
      </c>
      <c r="H21" s="53">
        <v>-3.9827999999999975E-2</v>
      </c>
      <c r="I21" s="53">
        <v>99.819574622301758</v>
      </c>
      <c r="J21" s="99"/>
      <c r="K21" s="99"/>
    </row>
    <row r="22" spans="1:12" s="58" customFormat="1" ht="16.5" customHeight="1">
      <c r="A22" s="49" t="s">
        <v>204</v>
      </c>
      <c r="B22" s="59" t="s">
        <v>205</v>
      </c>
      <c r="C22" s="60" t="s">
        <v>114</v>
      </c>
      <c r="D22" s="52">
        <v>42.1509</v>
      </c>
      <c r="E22" s="376">
        <v>42.1509</v>
      </c>
      <c r="F22" s="376">
        <v>0</v>
      </c>
      <c r="G22" s="53">
        <v>48.538588000000004</v>
      </c>
      <c r="H22" s="53">
        <v>6.3876880000000043</v>
      </c>
      <c r="I22" s="53">
        <v>115.15433359667291</v>
      </c>
      <c r="J22" s="99"/>
    </row>
    <row r="23" spans="1:12" s="58" customFormat="1" ht="16.5" customHeight="1">
      <c r="A23" s="49" t="s">
        <v>206</v>
      </c>
      <c r="B23" s="59" t="s">
        <v>207</v>
      </c>
      <c r="C23" s="51" t="s">
        <v>208</v>
      </c>
      <c r="D23" s="52">
        <v>2686.4296000000004</v>
      </c>
      <c r="E23" s="376">
        <v>2686.4296000000004</v>
      </c>
      <c r="F23" s="376">
        <v>0</v>
      </c>
      <c r="G23" s="53">
        <v>1092.4242449999999</v>
      </c>
      <c r="H23" s="53">
        <v>-1594.0053550000005</v>
      </c>
      <c r="I23" s="53">
        <v>40.664540213523551</v>
      </c>
      <c r="J23" s="99"/>
    </row>
    <row r="24" spans="1:12" s="58" customFormat="1" ht="16.5" customHeight="1">
      <c r="A24" s="49" t="s">
        <v>209</v>
      </c>
      <c r="B24" s="59" t="s">
        <v>210</v>
      </c>
      <c r="C24" s="60" t="s">
        <v>211</v>
      </c>
      <c r="D24" s="52">
        <v>0</v>
      </c>
      <c r="E24" s="376">
        <v>0</v>
      </c>
      <c r="F24" s="376">
        <v>0</v>
      </c>
      <c r="G24" s="53">
        <v>0</v>
      </c>
      <c r="H24" s="53">
        <v>0</v>
      </c>
      <c r="I24" s="53"/>
      <c r="J24" s="99"/>
    </row>
    <row r="25" spans="1:12" s="63" customFormat="1" ht="16.5" customHeight="1">
      <c r="A25" s="61" t="s">
        <v>212</v>
      </c>
      <c r="B25" s="62" t="s">
        <v>213</v>
      </c>
      <c r="C25" s="61" t="s">
        <v>214</v>
      </c>
      <c r="D25" s="52">
        <v>0</v>
      </c>
      <c r="E25" s="376">
        <v>0</v>
      </c>
      <c r="F25" s="376">
        <v>0</v>
      </c>
      <c r="G25" s="53">
        <v>0</v>
      </c>
      <c r="H25" s="53">
        <v>0</v>
      </c>
      <c r="I25" s="53"/>
      <c r="J25" s="99"/>
    </row>
    <row r="26" spans="1:12" s="63" customFormat="1" ht="16.5" customHeight="1">
      <c r="A26" s="61" t="s">
        <v>215</v>
      </c>
      <c r="B26" s="62" t="s">
        <v>216</v>
      </c>
      <c r="C26" s="61" t="s">
        <v>129</v>
      </c>
      <c r="D26" s="52">
        <v>87.903000000000006</v>
      </c>
      <c r="E26" s="376">
        <v>83.143000000000001</v>
      </c>
      <c r="F26" s="376">
        <v>4.7600000000000007</v>
      </c>
      <c r="G26" s="53">
        <v>87.788473999999994</v>
      </c>
      <c r="H26" s="53">
        <v>-0.11452600000001212</v>
      </c>
      <c r="I26" s="53">
        <v>99.869713206602711</v>
      </c>
      <c r="J26" s="99"/>
    </row>
    <row r="27" spans="1:12" s="63" customFormat="1" ht="16.5" customHeight="1">
      <c r="A27" s="61" t="s">
        <v>217</v>
      </c>
      <c r="B27" s="62" t="s">
        <v>218</v>
      </c>
      <c r="C27" s="61" t="s">
        <v>128</v>
      </c>
      <c r="D27" s="52">
        <v>866.32430000000011</v>
      </c>
      <c r="E27" s="376">
        <v>851.72430000000008</v>
      </c>
      <c r="F27" s="376">
        <v>14.600000000000001</v>
      </c>
      <c r="G27" s="53">
        <v>869.38503700000001</v>
      </c>
      <c r="H27" s="53">
        <v>3.0607369999999037</v>
      </c>
      <c r="I27" s="53">
        <v>100.353301529231</v>
      </c>
      <c r="J27" s="99"/>
    </row>
    <row r="28" spans="1:12" s="63" customFormat="1" ht="16.5" customHeight="1">
      <c r="A28" s="61" t="s">
        <v>219</v>
      </c>
      <c r="B28" s="62" t="s">
        <v>220</v>
      </c>
      <c r="C28" s="61" t="s">
        <v>221</v>
      </c>
      <c r="D28" s="52">
        <v>0</v>
      </c>
      <c r="E28" s="376">
        <v>0</v>
      </c>
      <c r="F28" s="376">
        <v>0</v>
      </c>
      <c r="G28" s="53">
        <v>0</v>
      </c>
      <c r="H28" s="53">
        <v>0</v>
      </c>
      <c r="I28" s="53"/>
      <c r="J28" s="99"/>
    </row>
    <row r="29" spans="1:12" s="63" customFormat="1" ht="25.5">
      <c r="A29" s="61" t="s">
        <v>222</v>
      </c>
      <c r="B29" s="62" t="s">
        <v>108</v>
      </c>
      <c r="C29" s="61" t="s">
        <v>223</v>
      </c>
      <c r="D29" s="52">
        <v>1889.6478320000001</v>
      </c>
      <c r="E29" s="376">
        <v>1886.7978320000002</v>
      </c>
      <c r="F29" s="376">
        <v>2.85</v>
      </c>
      <c r="G29" s="53">
        <v>1958.8420090000002</v>
      </c>
      <c r="H29" s="53">
        <v>69.194177000000082</v>
      </c>
      <c r="I29" s="53">
        <v>103.66174986832151</v>
      </c>
      <c r="J29" s="99"/>
      <c r="L29" s="64"/>
    </row>
    <row r="30" spans="1:12" s="63" customFormat="1" ht="16.5" customHeight="1">
      <c r="A30" s="61" t="s">
        <v>224</v>
      </c>
      <c r="B30" s="62" t="s">
        <v>225</v>
      </c>
      <c r="C30" s="61" t="s">
        <v>226</v>
      </c>
      <c r="D30" s="52">
        <v>2.4530000000000003</v>
      </c>
      <c r="E30" s="376">
        <v>2.4530000000000003</v>
      </c>
      <c r="F30" s="376">
        <v>0</v>
      </c>
      <c r="G30" s="53">
        <v>2.1120519999999998</v>
      </c>
      <c r="H30" s="53">
        <v>-0.34094800000000047</v>
      </c>
      <c r="I30" s="53">
        <v>86.100774561761099</v>
      </c>
      <c r="J30" s="99"/>
    </row>
    <row r="31" spans="1:12" s="63" customFormat="1" ht="16.5" customHeight="1">
      <c r="A31" s="61" t="s">
        <v>227</v>
      </c>
      <c r="B31" s="62" t="s">
        <v>228</v>
      </c>
      <c r="C31" s="61" t="s">
        <v>229</v>
      </c>
      <c r="D31" s="52">
        <v>0</v>
      </c>
      <c r="E31" s="376">
        <v>0</v>
      </c>
      <c r="F31" s="376">
        <v>0</v>
      </c>
      <c r="G31" s="53">
        <v>0</v>
      </c>
      <c r="H31" s="53">
        <v>0</v>
      </c>
      <c r="I31" s="53"/>
      <c r="J31" s="99"/>
    </row>
    <row r="32" spans="1:12" s="63" customFormat="1" ht="16.5" customHeight="1">
      <c r="A32" s="61" t="s">
        <v>230</v>
      </c>
      <c r="B32" s="62" t="s">
        <v>231</v>
      </c>
      <c r="C32" s="61" t="s">
        <v>232</v>
      </c>
      <c r="D32" s="52">
        <v>2.6092</v>
      </c>
      <c r="E32" s="376">
        <v>2.6092</v>
      </c>
      <c r="F32" s="376">
        <v>0</v>
      </c>
      <c r="G32" s="53">
        <v>2.8308070000000005</v>
      </c>
      <c r="H32" s="53">
        <v>0.22160700000000055</v>
      </c>
      <c r="I32" s="53">
        <v>108.49329296336043</v>
      </c>
      <c r="J32" s="99"/>
    </row>
    <row r="33" spans="1:10" s="63" customFormat="1" ht="16.5" customHeight="1">
      <c r="A33" s="61" t="s">
        <v>233</v>
      </c>
      <c r="B33" s="62" t="s">
        <v>234</v>
      </c>
      <c r="C33" s="61" t="s">
        <v>130</v>
      </c>
      <c r="D33" s="52">
        <v>1009.6316233333333</v>
      </c>
      <c r="E33" s="376">
        <v>987.99162333333334</v>
      </c>
      <c r="F33" s="376">
        <v>21.64</v>
      </c>
      <c r="G33" s="53">
        <v>842.34167500000001</v>
      </c>
      <c r="H33" s="53">
        <v>-167.28994833333331</v>
      </c>
      <c r="I33" s="53">
        <v>83.430595430339253</v>
      </c>
      <c r="J33" s="99"/>
    </row>
    <row r="34" spans="1:10" s="63" customFormat="1" ht="16.5" customHeight="1">
      <c r="A34" s="61" t="s">
        <v>235</v>
      </c>
      <c r="B34" s="62" t="s">
        <v>236</v>
      </c>
      <c r="C34" s="61" t="s">
        <v>237</v>
      </c>
      <c r="D34" s="52">
        <v>942.11227666666673</v>
      </c>
      <c r="E34" s="376">
        <v>942.11227666666673</v>
      </c>
      <c r="F34" s="376">
        <v>0</v>
      </c>
      <c r="G34" s="53">
        <v>905.83112900000003</v>
      </c>
      <c r="H34" s="53">
        <v>-36.281147666666698</v>
      </c>
      <c r="I34" s="53"/>
      <c r="J34" s="99"/>
    </row>
    <row r="35" spans="1:10" s="63" customFormat="1" ht="16.5" customHeight="1">
      <c r="A35" s="61" t="s">
        <v>238</v>
      </c>
      <c r="B35" s="62" t="s">
        <v>64</v>
      </c>
      <c r="C35" s="61" t="s">
        <v>30</v>
      </c>
      <c r="D35" s="52">
        <v>37.460699999999996</v>
      </c>
      <c r="E35" s="376">
        <v>37.460699999999996</v>
      </c>
      <c r="F35" s="376">
        <v>0</v>
      </c>
      <c r="G35" s="53">
        <v>31.715145</v>
      </c>
      <c r="H35" s="53">
        <v>-5.745554999999996</v>
      </c>
      <c r="I35" s="53">
        <v>84.662446243663368</v>
      </c>
      <c r="J35" s="99"/>
    </row>
    <row r="36" spans="1:10" s="63" customFormat="1" ht="16.5" customHeight="1">
      <c r="A36" s="61" t="s">
        <v>239</v>
      </c>
      <c r="B36" s="62" t="s">
        <v>295</v>
      </c>
      <c r="C36" s="61" t="s">
        <v>241</v>
      </c>
      <c r="D36" s="52">
        <v>0.40849999999999997</v>
      </c>
      <c r="E36" s="376">
        <v>0.40849999999999997</v>
      </c>
      <c r="F36" s="376">
        <v>0</v>
      </c>
      <c r="G36" s="53">
        <v>0.40853499999999998</v>
      </c>
      <c r="H36" s="53">
        <v>3.5000000000007248E-5</v>
      </c>
      <c r="I36" s="53"/>
      <c r="J36" s="99"/>
    </row>
    <row r="37" spans="1:10" s="63" customFormat="1" ht="16.5" customHeight="1">
      <c r="A37" s="61" t="s">
        <v>242</v>
      </c>
      <c r="B37" s="62" t="s">
        <v>243</v>
      </c>
      <c r="C37" s="61" t="s">
        <v>244</v>
      </c>
      <c r="D37" s="52">
        <v>0</v>
      </c>
      <c r="E37" s="376">
        <v>0</v>
      </c>
      <c r="F37" s="376">
        <v>0</v>
      </c>
      <c r="G37" s="53">
        <v>0</v>
      </c>
      <c r="H37" s="53">
        <v>0</v>
      </c>
      <c r="I37" s="53"/>
      <c r="J37" s="99"/>
    </row>
    <row r="38" spans="1:10" s="63" customFormat="1" ht="16.5" customHeight="1">
      <c r="A38" s="61" t="s">
        <v>245</v>
      </c>
      <c r="B38" s="62" t="s">
        <v>246</v>
      </c>
      <c r="C38" s="61" t="s">
        <v>247</v>
      </c>
      <c r="D38" s="52">
        <v>4.9594999999999994</v>
      </c>
      <c r="E38" s="376">
        <v>4.9594999999999994</v>
      </c>
      <c r="F38" s="376">
        <v>0</v>
      </c>
      <c r="G38" s="53">
        <v>5.7226450000000009</v>
      </c>
      <c r="H38" s="53">
        <v>0.76314500000000152</v>
      </c>
      <c r="I38" s="53">
        <v>115.38753906643817</v>
      </c>
      <c r="J38" s="99"/>
    </row>
    <row r="39" spans="1:10" s="63" customFormat="1" ht="25.5">
      <c r="A39" s="61" t="s">
        <v>248</v>
      </c>
      <c r="B39" s="62" t="s">
        <v>91</v>
      </c>
      <c r="C39" s="61" t="s">
        <v>93</v>
      </c>
      <c r="D39" s="52">
        <v>40.6449</v>
      </c>
      <c r="E39" s="376">
        <v>40.6449</v>
      </c>
      <c r="F39" s="376">
        <v>0</v>
      </c>
      <c r="G39" s="53">
        <v>38.424469000000002</v>
      </c>
      <c r="H39" s="53">
        <v>-2.2204309999999978</v>
      </c>
      <c r="I39" s="53">
        <v>94.53699972198234</v>
      </c>
      <c r="J39" s="99"/>
    </row>
    <row r="40" spans="1:10" s="63" customFormat="1" ht="16.5" customHeight="1">
      <c r="A40" s="61" t="s">
        <v>249</v>
      </c>
      <c r="B40" s="62" t="s">
        <v>296</v>
      </c>
      <c r="C40" s="61" t="s">
        <v>251</v>
      </c>
      <c r="D40" s="52">
        <v>56.048700000000004</v>
      </c>
      <c r="E40" s="376">
        <v>51.948700000000002</v>
      </c>
      <c r="F40" s="376">
        <v>4.0999999999999996</v>
      </c>
      <c r="G40" s="53">
        <v>53.315990999999997</v>
      </c>
      <c r="H40" s="53">
        <v>-2.7327090000000069</v>
      </c>
      <c r="I40" s="53">
        <v>95.124402528515375</v>
      </c>
      <c r="J40" s="99"/>
    </row>
    <row r="41" spans="1:10" s="63" customFormat="1" ht="16.5" customHeight="1">
      <c r="A41" s="61" t="s">
        <v>252</v>
      </c>
      <c r="B41" s="62" t="s">
        <v>83</v>
      </c>
      <c r="C41" s="61" t="s">
        <v>116</v>
      </c>
      <c r="D41" s="52">
        <v>6.1093999999999999</v>
      </c>
      <c r="E41" s="376">
        <v>6.1093999999999999</v>
      </c>
      <c r="F41" s="376">
        <v>0</v>
      </c>
      <c r="G41" s="53">
        <v>4.1915480000000001</v>
      </c>
      <c r="H41" s="53">
        <v>-1.9178519999999999</v>
      </c>
      <c r="I41" s="53">
        <v>68.608177562444766</v>
      </c>
      <c r="J41" s="99"/>
    </row>
    <row r="42" spans="1:10" s="63" customFormat="1" ht="16.5" customHeight="1">
      <c r="A42" s="61" t="s">
        <v>253</v>
      </c>
      <c r="B42" s="62" t="s">
        <v>254</v>
      </c>
      <c r="C42" s="61" t="s">
        <v>255</v>
      </c>
      <c r="D42" s="52">
        <v>15.122400000000001</v>
      </c>
      <c r="E42" s="376">
        <v>15.122400000000001</v>
      </c>
      <c r="F42" s="376">
        <v>0</v>
      </c>
      <c r="G42" s="53">
        <v>73.094875999999999</v>
      </c>
      <c r="H42" s="53">
        <v>57.972476</v>
      </c>
      <c r="I42" s="53">
        <v>483.35499656139234</v>
      </c>
      <c r="J42" s="99"/>
    </row>
    <row r="43" spans="1:10" s="63" customFormat="1" ht="16.5" customHeight="1">
      <c r="A43" s="61" t="s">
        <v>256</v>
      </c>
      <c r="B43" s="62" t="s">
        <v>257</v>
      </c>
      <c r="C43" s="61" t="s">
        <v>258</v>
      </c>
      <c r="D43" s="52">
        <v>0.91739999999999999</v>
      </c>
      <c r="E43" s="376">
        <v>0.91739999999999999</v>
      </c>
      <c r="F43" s="376">
        <v>0</v>
      </c>
      <c r="G43" s="53">
        <v>0.88118600000000002</v>
      </c>
      <c r="H43" s="53">
        <v>-3.6213999999999968E-2</v>
      </c>
      <c r="I43" s="53">
        <v>96.052539786352739</v>
      </c>
      <c r="J43" s="99"/>
    </row>
    <row r="44" spans="1:10" s="63" customFormat="1" ht="16.5" customHeight="1">
      <c r="A44" s="61" t="s">
        <v>259</v>
      </c>
      <c r="B44" s="62" t="s">
        <v>260</v>
      </c>
      <c r="C44" s="61" t="s">
        <v>261</v>
      </c>
      <c r="D44" s="52">
        <v>226.6164</v>
      </c>
      <c r="E44" s="376">
        <v>226.6164</v>
      </c>
      <c r="F44" s="376">
        <v>0</v>
      </c>
      <c r="G44" s="53">
        <v>223.691419</v>
      </c>
      <c r="H44" s="53">
        <v>-2.9249810000000025</v>
      </c>
      <c r="I44" s="53">
        <v>98.709280969956282</v>
      </c>
      <c r="J44" s="99"/>
    </row>
    <row r="45" spans="1:10" s="63" customFormat="1" ht="16.5" customHeight="1">
      <c r="A45" s="61" t="s">
        <v>262</v>
      </c>
      <c r="B45" s="62" t="s">
        <v>263</v>
      </c>
      <c r="C45" s="61" t="s">
        <v>264</v>
      </c>
      <c r="D45" s="52">
        <v>27.373000000000001</v>
      </c>
      <c r="E45" s="376">
        <v>27.373000000000001</v>
      </c>
      <c r="F45" s="376">
        <v>0</v>
      </c>
      <c r="G45" s="53">
        <v>27.569835000000001</v>
      </c>
      <c r="H45" s="53">
        <v>0.19683500000000009</v>
      </c>
      <c r="I45" s="53">
        <v>100.71908449932414</v>
      </c>
      <c r="J45" s="99"/>
    </row>
    <row r="46" spans="1:10" s="63" customFormat="1" ht="16.5" customHeight="1">
      <c r="A46" s="61" t="s">
        <v>265</v>
      </c>
      <c r="B46" s="62" t="s">
        <v>266</v>
      </c>
      <c r="C46" s="61" t="s">
        <v>267</v>
      </c>
      <c r="D46" s="52">
        <v>0.44669999999999999</v>
      </c>
      <c r="E46" s="376">
        <v>0.44669999999999999</v>
      </c>
      <c r="F46" s="376">
        <v>0</v>
      </c>
      <c r="G46" s="53">
        <v>2.1926079999999999</v>
      </c>
      <c r="H46" s="53">
        <v>1.745908</v>
      </c>
      <c r="I46" s="53">
        <v>490.84575777927017</v>
      </c>
      <c r="J46" s="99"/>
    </row>
    <row r="47" spans="1:10" s="87" customFormat="1" ht="16.5" customHeight="1">
      <c r="A47" s="70">
        <v>3</v>
      </c>
      <c r="B47" s="71" t="s">
        <v>268</v>
      </c>
      <c r="C47" s="88" t="s">
        <v>53</v>
      </c>
      <c r="D47" s="52">
        <v>0</v>
      </c>
      <c r="E47" s="376">
        <v>0</v>
      </c>
      <c r="F47" s="376">
        <v>0</v>
      </c>
      <c r="G47" s="89"/>
      <c r="H47" s="89">
        <v>0</v>
      </c>
      <c r="I47" s="89"/>
    </row>
    <row r="48" spans="1:10" ht="41.25" customHeight="1">
      <c r="A48" s="1069" t="s">
        <v>937</v>
      </c>
      <c r="B48" s="1069"/>
      <c r="C48" s="1069"/>
      <c r="D48" s="1069"/>
      <c r="E48" s="1070"/>
      <c r="F48" s="1070"/>
      <c r="G48" s="1069"/>
      <c r="H48" s="1069"/>
      <c r="I48" s="1069"/>
    </row>
    <row r="49" spans="1:9" ht="25.5" customHeight="1">
      <c r="A49" s="1071" t="s">
        <v>924</v>
      </c>
      <c r="B49" s="1071"/>
      <c r="C49" s="1071"/>
      <c r="D49" s="1071"/>
      <c r="E49" s="1071"/>
      <c r="F49" s="1071"/>
      <c r="G49" s="1071"/>
      <c r="H49" s="1071"/>
      <c r="I49" s="1071"/>
    </row>
    <row r="51" spans="1:9">
      <c r="B51" s="90"/>
    </row>
    <row r="52" spans="1:9">
      <c r="B52" s="90"/>
    </row>
    <row r="53" spans="1:9">
      <c r="B53" s="91"/>
    </row>
  </sheetData>
  <mergeCells count="10">
    <mergeCell ref="A48:I48"/>
    <mergeCell ref="A49:I49"/>
    <mergeCell ref="A1:I1"/>
    <mergeCell ref="A2:I2"/>
    <mergeCell ref="A3:A6"/>
    <mergeCell ref="B3:B6"/>
    <mergeCell ref="C3:C6"/>
    <mergeCell ref="G3:I3"/>
    <mergeCell ref="H4:I4"/>
    <mergeCell ref="G5:G6"/>
  </mergeCells>
  <printOptions horizontalCentered="1" verticalCentered="1"/>
  <pageMargins left="0.70866141732283472" right="0.70866141732283472" top="0.55118110236220474" bottom="0.35433070866141736" header="0.31496062992125984" footer="0.31496062992125984"/>
  <pageSetup paperSize="9" scale="95" orientation="portrait" r:id="rId1"/>
  <headerFooter>
    <oddFooter xml:space="preserve">&amp;R&amp;P+1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9"/>
  <sheetViews>
    <sheetView showZeros="0" tabSelected="1" zoomScale="130" zoomScaleNormal="130" zoomScaleSheetLayoutView="85" workbookViewId="0">
      <pane xSplit="3" ySplit="7" topLeftCell="D8" activePane="bottomRight" state="frozen"/>
      <selection activeCell="C14" sqref="C14:F14"/>
      <selection pane="topRight" activeCell="C14" sqref="C14:F14"/>
      <selection pane="bottomLeft" activeCell="C14" sqref="C14:F14"/>
      <selection pane="bottomRight" activeCell="D25" sqref="D25"/>
    </sheetView>
  </sheetViews>
  <sheetFormatPr defaultRowHeight="12.75"/>
  <cols>
    <col min="1" max="1" width="3.625" style="74" customWidth="1"/>
    <col min="2" max="2" width="22.625" style="37" customWidth="1"/>
    <col min="3" max="3" width="4.75" style="37" customWidth="1"/>
    <col min="4" max="4" width="8.625" style="58" customWidth="1"/>
    <col min="5" max="6" width="8.625" style="37" customWidth="1"/>
    <col min="7" max="7" width="7.25" style="37" customWidth="1"/>
    <col min="8" max="8" width="7.875" style="37" customWidth="1"/>
    <col min="9" max="9" width="6.75" style="37" customWidth="1"/>
    <col min="10" max="10" width="7.125" style="37" customWidth="1"/>
    <col min="11" max="11" width="7" style="37" customWidth="1"/>
    <col min="12" max="12" width="0" style="37" hidden="1" customWidth="1"/>
    <col min="13" max="246" width="9" style="37"/>
    <col min="247" max="247" width="3.625" style="37" customWidth="1"/>
    <col min="248" max="248" width="39.125" style="37" bestFit="1" customWidth="1"/>
    <col min="249" max="249" width="4.75" style="37" customWidth="1"/>
    <col min="250" max="250" width="11.125" style="37" bestFit="1" customWidth="1"/>
    <col min="251" max="251" width="7.5" style="37" bestFit="1" customWidth="1"/>
    <col min="252" max="253" width="6.875" style="37" customWidth="1"/>
    <col min="254" max="254" width="6.875" style="37" bestFit="1" customWidth="1"/>
    <col min="255" max="256" width="6.875" style="37" customWidth="1"/>
    <col min="257" max="257" width="6.875" style="37" bestFit="1" customWidth="1"/>
    <col min="258" max="502" width="9" style="37"/>
    <col min="503" max="503" width="3.625" style="37" customWidth="1"/>
    <col min="504" max="504" width="39.125" style="37" bestFit="1" customWidth="1"/>
    <col min="505" max="505" width="4.75" style="37" customWidth="1"/>
    <col min="506" max="506" width="11.125" style="37" bestFit="1" customWidth="1"/>
    <col min="507" max="507" width="7.5" style="37" bestFit="1" customWidth="1"/>
    <col min="508" max="509" width="6.875" style="37" customWidth="1"/>
    <col min="510" max="510" width="6.875" style="37" bestFit="1" customWidth="1"/>
    <col min="511" max="512" width="6.875" style="37" customWidth="1"/>
    <col min="513" max="513" width="6.875" style="37" bestFit="1" customWidth="1"/>
    <col min="514" max="758" width="9" style="37"/>
    <col min="759" max="759" width="3.625" style="37" customWidth="1"/>
    <col min="760" max="760" width="39.125" style="37" bestFit="1" customWidth="1"/>
    <col min="761" max="761" width="4.75" style="37" customWidth="1"/>
    <col min="762" max="762" width="11.125" style="37" bestFit="1" customWidth="1"/>
    <col min="763" max="763" width="7.5" style="37" bestFit="1" customWidth="1"/>
    <col min="764" max="765" width="6.875" style="37" customWidth="1"/>
    <col min="766" max="766" width="6.875" style="37" bestFit="1" customWidth="1"/>
    <col min="767" max="768" width="6.875" style="37" customWidth="1"/>
    <col min="769" max="769" width="6.875" style="37" bestFit="1" customWidth="1"/>
    <col min="770" max="1014" width="9" style="37"/>
    <col min="1015" max="1015" width="3.625" style="37" customWidth="1"/>
    <col min="1016" max="1016" width="39.125" style="37" bestFit="1" customWidth="1"/>
    <col min="1017" max="1017" width="4.75" style="37" customWidth="1"/>
    <col min="1018" max="1018" width="11.125" style="37" bestFit="1" customWidth="1"/>
    <col min="1019" max="1019" width="7.5" style="37" bestFit="1" customWidth="1"/>
    <col min="1020" max="1021" width="6.875" style="37" customWidth="1"/>
    <col min="1022" max="1022" width="6.875" style="37" bestFit="1" customWidth="1"/>
    <col min="1023" max="1024" width="6.875" style="37" customWidth="1"/>
    <col min="1025" max="1025" width="6.875" style="37" bestFit="1" customWidth="1"/>
    <col min="1026" max="1270" width="9" style="37"/>
    <col min="1271" max="1271" width="3.625" style="37" customWidth="1"/>
    <col min="1272" max="1272" width="39.125" style="37" bestFit="1" customWidth="1"/>
    <col min="1273" max="1273" width="4.75" style="37" customWidth="1"/>
    <col min="1274" max="1274" width="11.125" style="37" bestFit="1" customWidth="1"/>
    <col min="1275" max="1275" width="7.5" style="37" bestFit="1" customWidth="1"/>
    <col min="1276" max="1277" width="6.875" style="37" customWidth="1"/>
    <col min="1278" max="1278" width="6.875" style="37" bestFit="1" customWidth="1"/>
    <col min="1279" max="1280" width="6.875" style="37" customWidth="1"/>
    <col min="1281" max="1281" width="6.875" style="37" bestFit="1" customWidth="1"/>
    <col min="1282" max="1526" width="9" style="37"/>
    <col min="1527" max="1527" width="3.625" style="37" customWidth="1"/>
    <col min="1528" max="1528" width="39.125" style="37" bestFit="1" customWidth="1"/>
    <col min="1529" max="1529" width="4.75" style="37" customWidth="1"/>
    <col min="1530" max="1530" width="11.125" style="37" bestFit="1" customWidth="1"/>
    <col min="1531" max="1531" width="7.5" style="37" bestFit="1" customWidth="1"/>
    <col min="1532" max="1533" width="6.875" style="37" customWidth="1"/>
    <col min="1534" max="1534" width="6.875" style="37" bestFit="1" customWidth="1"/>
    <col min="1535" max="1536" width="6.875" style="37" customWidth="1"/>
    <col min="1537" max="1537" width="6.875" style="37" bestFit="1" customWidth="1"/>
    <col min="1538" max="1782" width="9" style="37"/>
    <col min="1783" max="1783" width="3.625" style="37" customWidth="1"/>
    <col min="1784" max="1784" width="39.125" style="37" bestFit="1" customWidth="1"/>
    <col min="1785" max="1785" width="4.75" style="37" customWidth="1"/>
    <col min="1786" max="1786" width="11.125" style="37" bestFit="1" customWidth="1"/>
    <col min="1787" max="1787" width="7.5" style="37" bestFit="1" customWidth="1"/>
    <col min="1788" max="1789" width="6.875" style="37" customWidth="1"/>
    <col min="1790" max="1790" width="6.875" style="37" bestFit="1" customWidth="1"/>
    <col min="1791" max="1792" width="6.875" style="37" customWidth="1"/>
    <col min="1793" max="1793" width="6.875" style="37" bestFit="1" customWidth="1"/>
    <col min="1794" max="2038" width="9" style="37"/>
    <col min="2039" max="2039" width="3.625" style="37" customWidth="1"/>
    <col min="2040" max="2040" width="39.125" style="37" bestFit="1" customWidth="1"/>
    <col min="2041" max="2041" width="4.75" style="37" customWidth="1"/>
    <col min="2042" max="2042" width="11.125" style="37" bestFit="1" customWidth="1"/>
    <col min="2043" max="2043" width="7.5" style="37" bestFit="1" customWidth="1"/>
    <col min="2044" max="2045" width="6.875" style="37" customWidth="1"/>
    <col min="2046" max="2046" width="6.875" style="37" bestFit="1" customWidth="1"/>
    <col min="2047" max="2048" width="6.875" style="37" customWidth="1"/>
    <col min="2049" max="2049" width="6.875" style="37" bestFit="1" customWidth="1"/>
    <col min="2050" max="2294" width="9" style="37"/>
    <col min="2295" max="2295" width="3.625" style="37" customWidth="1"/>
    <col min="2296" max="2296" width="39.125" style="37" bestFit="1" customWidth="1"/>
    <col min="2297" max="2297" width="4.75" style="37" customWidth="1"/>
    <col min="2298" max="2298" width="11.125" style="37" bestFit="1" customWidth="1"/>
    <col min="2299" max="2299" width="7.5" style="37" bestFit="1" customWidth="1"/>
    <col min="2300" max="2301" width="6.875" style="37" customWidth="1"/>
    <col min="2302" max="2302" width="6.875" style="37" bestFit="1" customWidth="1"/>
    <col min="2303" max="2304" width="6.875" style="37" customWidth="1"/>
    <col min="2305" max="2305" width="6.875" style="37" bestFit="1" customWidth="1"/>
    <col min="2306" max="2550" width="9" style="37"/>
    <col min="2551" max="2551" width="3.625" style="37" customWidth="1"/>
    <col min="2552" max="2552" width="39.125" style="37" bestFit="1" customWidth="1"/>
    <col min="2553" max="2553" width="4.75" style="37" customWidth="1"/>
    <col min="2554" max="2554" width="11.125" style="37" bestFit="1" customWidth="1"/>
    <col min="2555" max="2555" width="7.5" style="37" bestFit="1" customWidth="1"/>
    <col min="2556" max="2557" width="6.875" style="37" customWidth="1"/>
    <col min="2558" max="2558" width="6.875" style="37" bestFit="1" customWidth="1"/>
    <col min="2559" max="2560" width="6.875" style="37" customWidth="1"/>
    <col min="2561" max="2561" width="6.875" style="37" bestFit="1" customWidth="1"/>
    <col min="2562" max="2806" width="9" style="37"/>
    <col min="2807" max="2807" width="3.625" style="37" customWidth="1"/>
    <col min="2808" max="2808" width="39.125" style="37" bestFit="1" customWidth="1"/>
    <col min="2809" max="2809" width="4.75" style="37" customWidth="1"/>
    <col min="2810" max="2810" width="11.125" style="37" bestFit="1" customWidth="1"/>
    <col min="2811" max="2811" width="7.5" style="37" bestFit="1" customWidth="1"/>
    <col min="2812" max="2813" width="6.875" style="37" customWidth="1"/>
    <col min="2814" max="2814" width="6.875" style="37" bestFit="1" customWidth="1"/>
    <col min="2815" max="2816" width="6.875" style="37" customWidth="1"/>
    <col min="2817" max="2817" width="6.875" style="37" bestFit="1" customWidth="1"/>
    <col min="2818" max="3062" width="9" style="37"/>
    <col min="3063" max="3063" width="3.625" style="37" customWidth="1"/>
    <col min="3064" max="3064" width="39.125" style="37" bestFit="1" customWidth="1"/>
    <col min="3065" max="3065" width="4.75" style="37" customWidth="1"/>
    <col min="3066" max="3066" width="11.125" style="37" bestFit="1" customWidth="1"/>
    <col min="3067" max="3067" width="7.5" style="37" bestFit="1" customWidth="1"/>
    <col min="3068" max="3069" width="6.875" style="37" customWidth="1"/>
    <col min="3070" max="3070" width="6.875" style="37" bestFit="1" customWidth="1"/>
    <col min="3071" max="3072" width="6.875" style="37" customWidth="1"/>
    <col min="3073" max="3073" width="6.875" style="37" bestFit="1" customWidth="1"/>
    <col min="3074" max="3318" width="9" style="37"/>
    <col min="3319" max="3319" width="3.625" style="37" customWidth="1"/>
    <col min="3320" max="3320" width="39.125" style="37" bestFit="1" customWidth="1"/>
    <col min="3321" max="3321" width="4.75" style="37" customWidth="1"/>
    <col min="3322" max="3322" width="11.125" style="37" bestFit="1" customWidth="1"/>
    <col min="3323" max="3323" width="7.5" style="37" bestFit="1" customWidth="1"/>
    <col min="3324" max="3325" width="6.875" style="37" customWidth="1"/>
    <col min="3326" max="3326" width="6.875" style="37" bestFit="1" customWidth="1"/>
    <col min="3327" max="3328" width="6.875" style="37" customWidth="1"/>
    <col min="3329" max="3329" width="6.875" style="37" bestFit="1" customWidth="1"/>
    <col min="3330" max="3574" width="9" style="37"/>
    <col min="3575" max="3575" width="3.625" style="37" customWidth="1"/>
    <col min="3576" max="3576" width="39.125" style="37" bestFit="1" customWidth="1"/>
    <col min="3577" max="3577" width="4.75" style="37" customWidth="1"/>
    <col min="3578" max="3578" width="11.125" style="37" bestFit="1" customWidth="1"/>
    <col min="3579" max="3579" width="7.5" style="37" bestFit="1" customWidth="1"/>
    <col min="3580" max="3581" width="6.875" style="37" customWidth="1"/>
    <col min="3582" max="3582" width="6.875" style="37" bestFit="1" customWidth="1"/>
    <col min="3583" max="3584" width="6.875" style="37" customWidth="1"/>
    <col min="3585" max="3585" width="6.875" style="37" bestFit="1" customWidth="1"/>
    <col min="3586" max="3830" width="9" style="37"/>
    <col min="3831" max="3831" width="3.625" style="37" customWidth="1"/>
    <col min="3832" max="3832" width="39.125" style="37" bestFit="1" customWidth="1"/>
    <col min="3833" max="3833" width="4.75" style="37" customWidth="1"/>
    <col min="3834" max="3834" width="11.125" style="37" bestFit="1" customWidth="1"/>
    <col min="3835" max="3835" width="7.5" style="37" bestFit="1" customWidth="1"/>
    <col min="3836" max="3837" width="6.875" style="37" customWidth="1"/>
    <col min="3838" max="3838" width="6.875" style="37" bestFit="1" customWidth="1"/>
    <col min="3839" max="3840" width="6.875" style="37" customWidth="1"/>
    <col min="3841" max="3841" width="6.875" style="37" bestFit="1" customWidth="1"/>
    <col min="3842" max="4086" width="9" style="37"/>
    <col min="4087" max="4087" width="3.625" style="37" customWidth="1"/>
    <col min="4088" max="4088" width="39.125" style="37" bestFit="1" customWidth="1"/>
    <col min="4089" max="4089" width="4.75" style="37" customWidth="1"/>
    <col min="4090" max="4090" width="11.125" style="37" bestFit="1" customWidth="1"/>
    <col min="4091" max="4091" width="7.5" style="37" bestFit="1" customWidth="1"/>
    <col min="4092" max="4093" width="6.875" style="37" customWidth="1"/>
    <col min="4094" max="4094" width="6.875" style="37" bestFit="1" customWidth="1"/>
    <col min="4095" max="4096" width="6.875" style="37" customWidth="1"/>
    <col min="4097" max="4097" width="6.875" style="37" bestFit="1" customWidth="1"/>
    <col min="4098" max="4342" width="9" style="37"/>
    <col min="4343" max="4343" width="3.625" style="37" customWidth="1"/>
    <col min="4344" max="4344" width="39.125" style="37" bestFit="1" customWidth="1"/>
    <col min="4345" max="4345" width="4.75" style="37" customWidth="1"/>
    <col min="4346" max="4346" width="11.125" style="37" bestFit="1" customWidth="1"/>
    <col min="4347" max="4347" width="7.5" style="37" bestFit="1" customWidth="1"/>
    <col min="4348" max="4349" width="6.875" style="37" customWidth="1"/>
    <col min="4350" max="4350" width="6.875" style="37" bestFit="1" customWidth="1"/>
    <col min="4351" max="4352" width="6.875" style="37" customWidth="1"/>
    <col min="4353" max="4353" width="6.875" style="37" bestFit="1" customWidth="1"/>
    <col min="4354" max="4598" width="9" style="37"/>
    <col min="4599" max="4599" width="3.625" style="37" customWidth="1"/>
    <col min="4600" max="4600" width="39.125" style="37" bestFit="1" customWidth="1"/>
    <col min="4601" max="4601" width="4.75" style="37" customWidth="1"/>
    <col min="4602" max="4602" width="11.125" style="37" bestFit="1" customWidth="1"/>
    <col min="4603" max="4603" width="7.5" style="37" bestFit="1" customWidth="1"/>
    <col min="4604" max="4605" width="6.875" style="37" customWidth="1"/>
    <col min="4606" max="4606" width="6.875" style="37" bestFit="1" customWidth="1"/>
    <col min="4607" max="4608" width="6.875" style="37" customWidth="1"/>
    <col min="4609" max="4609" width="6.875" style="37" bestFit="1" customWidth="1"/>
    <col min="4610" max="4854" width="9" style="37"/>
    <col min="4855" max="4855" width="3.625" style="37" customWidth="1"/>
    <col min="4856" max="4856" width="39.125" style="37" bestFit="1" customWidth="1"/>
    <col min="4857" max="4857" width="4.75" style="37" customWidth="1"/>
    <col min="4858" max="4858" width="11.125" style="37" bestFit="1" customWidth="1"/>
    <col min="4859" max="4859" width="7.5" style="37" bestFit="1" customWidth="1"/>
    <col min="4860" max="4861" width="6.875" style="37" customWidth="1"/>
    <col min="4862" max="4862" width="6.875" style="37" bestFit="1" customWidth="1"/>
    <col min="4863" max="4864" width="6.875" style="37" customWidth="1"/>
    <col min="4865" max="4865" width="6.875" style="37" bestFit="1" customWidth="1"/>
    <col min="4866" max="5110" width="9" style="37"/>
    <col min="5111" max="5111" width="3.625" style="37" customWidth="1"/>
    <col min="5112" max="5112" width="39.125" style="37" bestFit="1" customWidth="1"/>
    <col min="5113" max="5113" width="4.75" style="37" customWidth="1"/>
    <col min="5114" max="5114" width="11.125" style="37" bestFit="1" customWidth="1"/>
    <col min="5115" max="5115" width="7.5" style="37" bestFit="1" customWidth="1"/>
    <col min="5116" max="5117" width="6.875" style="37" customWidth="1"/>
    <col min="5118" max="5118" width="6.875" style="37" bestFit="1" customWidth="1"/>
    <col min="5119" max="5120" width="6.875" style="37" customWidth="1"/>
    <col min="5121" max="5121" width="6.875" style="37" bestFit="1" customWidth="1"/>
    <col min="5122" max="5366" width="9" style="37"/>
    <col min="5367" max="5367" width="3.625" style="37" customWidth="1"/>
    <col min="5368" max="5368" width="39.125" style="37" bestFit="1" customWidth="1"/>
    <col min="5369" max="5369" width="4.75" style="37" customWidth="1"/>
    <col min="5370" max="5370" width="11.125" style="37" bestFit="1" customWidth="1"/>
    <col min="5371" max="5371" width="7.5" style="37" bestFit="1" customWidth="1"/>
    <col min="5372" max="5373" width="6.875" style="37" customWidth="1"/>
    <col min="5374" max="5374" width="6.875" style="37" bestFit="1" customWidth="1"/>
    <col min="5375" max="5376" width="6.875" style="37" customWidth="1"/>
    <col min="5377" max="5377" width="6.875" style="37" bestFit="1" customWidth="1"/>
    <col min="5378" max="5622" width="9" style="37"/>
    <col min="5623" max="5623" width="3.625" style="37" customWidth="1"/>
    <col min="5624" max="5624" width="39.125" style="37" bestFit="1" customWidth="1"/>
    <col min="5625" max="5625" width="4.75" style="37" customWidth="1"/>
    <col min="5626" max="5626" width="11.125" style="37" bestFit="1" customWidth="1"/>
    <col min="5627" max="5627" width="7.5" style="37" bestFit="1" customWidth="1"/>
    <col min="5628" max="5629" width="6.875" style="37" customWidth="1"/>
    <col min="5630" max="5630" width="6.875" style="37" bestFit="1" customWidth="1"/>
    <col min="5631" max="5632" width="6.875" style="37" customWidth="1"/>
    <col min="5633" max="5633" width="6.875" style="37" bestFit="1" customWidth="1"/>
    <col min="5634" max="5878" width="9" style="37"/>
    <col min="5879" max="5879" width="3.625" style="37" customWidth="1"/>
    <col min="5880" max="5880" width="39.125" style="37" bestFit="1" customWidth="1"/>
    <col min="5881" max="5881" width="4.75" style="37" customWidth="1"/>
    <col min="5882" max="5882" width="11.125" style="37" bestFit="1" customWidth="1"/>
    <col min="5883" max="5883" width="7.5" style="37" bestFit="1" customWidth="1"/>
    <col min="5884" max="5885" width="6.875" style="37" customWidth="1"/>
    <col min="5886" max="5886" width="6.875" style="37" bestFit="1" customWidth="1"/>
    <col min="5887" max="5888" width="6.875" style="37" customWidth="1"/>
    <col min="5889" max="5889" width="6.875" style="37" bestFit="1" customWidth="1"/>
    <col min="5890" max="6134" width="9" style="37"/>
    <col min="6135" max="6135" width="3.625" style="37" customWidth="1"/>
    <col min="6136" max="6136" width="39.125" style="37" bestFit="1" customWidth="1"/>
    <col min="6137" max="6137" width="4.75" style="37" customWidth="1"/>
    <col min="6138" max="6138" width="11.125" style="37" bestFit="1" customWidth="1"/>
    <col min="6139" max="6139" width="7.5" style="37" bestFit="1" customWidth="1"/>
    <col min="6140" max="6141" width="6.875" style="37" customWidth="1"/>
    <col min="6142" max="6142" width="6.875" style="37" bestFit="1" customWidth="1"/>
    <col min="6143" max="6144" width="6.875" style="37" customWidth="1"/>
    <col min="6145" max="6145" width="6.875" style="37" bestFit="1" customWidth="1"/>
    <col min="6146" max="6390" width="9" style="37"/>
    <col min="6391" max="6391" width="3.625" style="37" customWidth="1"/>
    <col min="6392" max="6392" width="39.125" style="37" bestFit="1" customWidth="1"/>
    <col min="6393" max="6393" width="4.75" style="37" customWidth="1"/>
    <col min="6394" max="6394" width="11.125" style="37" bestFit="1" customWidth="1"/>
    <col min="6395" max="6395" width="7.5" style="37" bestFit="1" customWidth="1"/>
    <col min="6396" max="6397" width="6.875" style="37" customWidth="1"/>
    <col min="6398" max="6398" width="6.875" style="37" bestFit="1" customWidth="1"/>
    <col min="6399" max="6400" width="6.875" style="37" customWidth="1"/>
    <col min="6401" max="6401" width="6.875" style="37" bestFit="1" customWidth="1"/>
    <col min="6402" max="6646" width="9" style="37"/>
    <col min="6647" max="6647" width="3.625" style="37" customWidth="1"/>
    <col min="6648" max="6648" width="39.125" style="37" bestFit="1" customWidth="1"/>
    <col min="6649" max="6649" width="4.75" style="37" customWidth="1"/>
    <col min="6650" max="6650" width="11.125" style="37" bestFit="1" customWidth="1"/>
    <col min="6651" max="6651" width="7.5" style="37" bestFit="1" customWidth="1"/>
    <col min="6652" max="6653" width="6.875" style="37" customWidth="1"/>
    <col min="6654" max="6654" width="6.875" style="37" bestFit="1" customWidth="1"/>
    <col min="6655" max="6656" width="6.875" style="37" customWidth="1"/>
    <col min="6657" max="6657" width="6.875" style="37" bestFit="1" customWidth="1"/>
    <col min="6658" max="6902" width="9" style="37"/>
    <col min="6903" max="6903" width="3.625" style="37" customWidth="1"/>
    <col min="6904" max="6904" width="39.125" style="37" bestFit="1" customWidth="1"/>
    <col min="6905" max="6905" width="4.75" style="37" customWidth="1"/>
    <col min="6906" max="6906" width="11.125" style="37" bestFit="1" customWidth="1"/>
    <col min="6907" max="6907" width="7.5" style="37" bestFit="1" customWidth="1"/>
    <col min="6908" max="6909" width="6.875" style="37" customWidth="1"/>
    <col min="6910" max="6910" width="6.875" style="37" bestFit="1" customWidth="1"/>
    <col min="6911" max="6912" width="6.875" style="37" customWidth="1"/>
    <col min="6913" max="6913" width="6.875" style="37" bestFit="1" customWidth="1"/>
    <col min="6914" max="7158" width="9" style="37"/>
    <col min="7159" max="7159" width="3.625" style="37" customWidth="1"/>
    <col min="7160" max="7160" width="39.125" style="37" bestFit="1" customWidth="1"/>
    <col min="7161" max="7161" width="4.75" style="37" customWidth="1"/>
    <col min="7162" max="7162" width="11.125" style="37" bestFit="1" customWidth="1"/>
    <col min="7163" max="7163" width="7.5" style="37" bestFit="1" customWidth="1"/>
    <col min="7164" max="7165" width="6.875" style="37" customWidth="1"/>
    <col min="7166" max="7166" width="6.875" style="37" bestFit="1" customWidth="1"/>
    <col min="7167" max="7168" width="6.875" style="37" customWidth="1"/>
    <col min="7169" max="7169" width="6.875" style="37" bestFit="1" customWidth="1"/>
    <col min="7170" max="7414" width="9" style="37"/>
    <col min="7415" max="7415" width="3.625" style="37" customWidth="1"/>
    <col min="7416" max="7416" width="39.125" style="37" bestFit="1" customWidth="1"/>
    <col min="7417" max="7417" width="4.75" style="37" customWidth="1"/>
    <col min="7418" max="7418" width="11.125" style="37" bestFit="1" customWidth="1"/>
    <col min="7419" max="7419" width="7.5" style="37" bestFit="1" customWidth="1"/>
    <col min="7420" max="7421" width="6.875" style="37" customWidth="1"/>
    <col min="7422" max="7422" width="6.875" style="37" bestFit="1" customWidth="1"/>
    <col min="7423" max="7424" width="6.875" style="37" customWidth="1"/>
    <col min="7425" max="7425" width="6.875" style="37" bestFit="1" customWidth="1"/>
    <col min="7426" max="7670" width="9" style="37"/>
    <col min="7671" max="7671" width="3.625" style="37" customWidth="1"/>
    <col min="7672" max="7672" width="39.125" style="37" bestFit="1" customWidth="1"/>
    <col min="7673" max="7673" width="4.75" style="37" customWidth="1"/>
    <col min="7674" max="7674" width="11.125" style="37" bestFit="1" customWidth="1"/>
    <col min="7675" max="7675" width="7.5" style="37" bestFit="1" customWidth="1"/>
    <col min="7676" max="7677" width="6.875" style="37" customWidth="1"/>
    <col min="7678" max="7678" width="6.875" style="37" bestFit="1" customWidth="1"/>
    <col min="7679" max="7680" width="6.875" style="37" customWidth="1"/>
    <col min="7681" max="7681" width="6.875" style="37" bestFit="1" customWidth="1"/>
    <col min="7682" max="7926" width="9" style="37"/>
    <col min="7927" max="7927" width="3.625" style="37" customWidth="1"/>
    <col min="7928" max="7928" width="39.125" style="37" bestFit="1" customWidth="1"/>
    <col min="7929" max="7929" width="4.75" style="37" customWidth="1"/>
    <col min="7930" max="7930" width="11.125" style="37" bestFit="1" customWidth="1"/>
    <col min="7931" max="7931" width="7.5" style="37" bestFit="1" customWidth="1"/>
    <col min="7932" max="7933" width="6.875" style="37" customWidth="1"/>
    <col min="7934" max="7934" width="6.875" style="37" bestFit="1" customWidth="1"/>
    <col min="7935" max="7936" width="6.875" style="37" customWidth="1"/>
    <col min="7937" max="7937" width="6.875" style="37" bestFit="1" customWidth="1"/>
    <col min="7938" max="8182" width="9" style="37"/>
    <col min="8183" max="8183" width="3.625" style="37" customWidth="1"/>
    <col min="8184" max="8184" width="39.125" style="37" bestFit="1" customWidth="1"/>
    <col min="8185" max="8185" width="4.75" style="37" customWidth="1"/>
    <col min="8186" max="8186" width="11.125" style="37" bestFit="1" customWidth="1"/>
    <col min="8187" max="8187" width="7.5" style="37" bestFit="1" customWidth="1"/>
    <col min="8188" max="8189" width="6.875" style="37" customWidth="1"/>
    <col min="8190" max="8190" width="6.875" style="37" bestFit="1" customWidth="1"/>
    <col min="8191" max="8192" width="6.875" style="37" customWidth="1"/>
    <col min="8193" max="8193" width="6.875" style="37" bestFit="1" customWidth="1"/>
    <col min="8194" max="8438" width="9" style="37"/>
    <col min="8439" max="8439" width="3.625" style="37" customWidth="1"/>
    <col min="8440" max="8440" width="39.125" style="37" bestFit="1" customWidth="1"/>
    <col min="8441" max="8441" width="4.75" style="37" customWidth="1"/>
    <col min="8442" max="8442" width="11.125" style="37" bestFit="1" customWidth="1"/>
    <col min="8443" max="8443" width="7.5" style="37" bestFit="1" customWidth="1"/>
    <col min="8444" max="8445" width="6.875" style="37" customWidth="1"/>
    <col min="8446" max="8446" width="6.875" style="37" bestFit="1" customWidth="1"/>
    <col min="8447" max="8448" width="6.875" style="37" customWidth="1"/>
    <col min="8449" max="8449" width="6.875" style="37" bestFit="1" customWidth="1"/>
    <col min="8450" max="8694" width="9" style="37"/>
    <col min="8695" max="8695" width="3.625" style="37" customWidth="1"/>
    <col min="8696" max="8696" width="39.125" style="37" bestFit="1" customWidth="1"/>
    <col min="8697" max="8697" width="4.75" style="37" customWidth="1"/>
    <col min="8698" max="8698" width="11.125" style="37" bestFit="1" customWidth="1"/>
    <col min="8699" max="8699" width="7.5" style="37" bestFit="1" customWidth="1"/>
    <col min="8700" max="8701" width="6.875" style="37" customWidth="1"/>
    <col min="8702" max="8702" width="6.875" style="37" bestFit="1" customWidth="1"/>
    <col min="8703" max="8704" width="6.875" style="37" customWidth="1"/>
    <col min="8705" max="8705" width="6.875" style="37" bestFit="1" customWidth="1"/>
    <col min="8706" max="8950" width="9" style="37"/>
    <col min="8951" max="8951" width="3.625" style="37" customWidth="1"/>
    <col min="8952" max="8952" width="39.125" style="37" bestFit="1" customWidth="1"/>
    <col min="8953" max="8953" width="4.75" style="37" customWidth="1"/>
    <col min="8954" max="8954" width="11.125" style="37" bestFit="1" customWidth="1"/>
    <col min="8955" max="8955" width="7.5" style="37" bestFit="1" customWidth="1"/>
    <col min="8956" max="8957" width="6.875" style="37" customWidth="1"/>
    <col min="8958" max="8958" width="6.875" style="37" bestFit="1" customWidth="1"/>
    <col min="8959" max="8960" width="6.875" style="37" customWidth="1"/>
    <col min="8961" max="8961" width="6.875" style="37" bestFit="1" customWidth="1"/>
    <col min="8962" max="9206" width="9" style="37"/>
    <col min="9207" max="9207" width="3.625" style="37" customWidth="1"/>
    <col min="9208" max="9208" width="39.125" style="37" bestFit="1" customWidth="1"/>
    <col min="9209" max="9209" width="4.75" style="37" customWidth="1"/>
    <col min="9210" max="9210" width="11.125" style="37" bestFit="1" customWidth="1"/>
    <col min="9211" max="9211" width="7.5" style="37" bestFit="1" customWidth="1"/>
    <col min="9212" max="9213" width="6.875" style="37" customWidth="1"/>
    <col min="9214" max="9214" width="6.875" style="37" bestFit="1" customWidth="1"/>
    <col min="9215" max="9216" width="6.875" style="37" customWidth="1"/>
    <col min="9217" max="9217" width="6.875" style="37" bestFit="1" customWidth="1"/>
    <col min="9218" max="9462" width="9" style="37"/>
    <col min="9463" max="9463" width="3.625" style="37" customWidth="1"/>
    <col min="9464" max="9464" width="39.125" style="37" bestFit="1" customWidth="1"/>
    <col min="9465" max="9465" width="4.75" style="37" customWidth="1"/>
    <col min="9466" max="9466" width="11.125" style="37" bestFit="1" customWidth="1"/>
    <col min="9467" max="9467" width="7.5" style="37" bestFit="1" customWidth="1"/>
    <col min="9468" max="9469" width="6.875" style="37" customWidth="1"/>
    <col min="9470" max="9470" width="6.875" style="37" bestFit="1" customWidth="1"/>
    <col min="9471" max="9472" width="6.875" style="37" customWidth="1"/>
    <col min="9473" max="9473" width="6.875" style="37" bestFit="1" customWidth="1"/>
    <col min="9474" max="9718" width="9" style="37"/>
    <col min="9719" max="9719" width="3.625" style="37" customWidth="1"/>
    <col min="9720" max="9720" width="39.125" style="37" bestFit="1" customWidth="1"/>
    <col min="9721" max="9721" width="4.75" style="37" customWidth="1"/>
    <col min="9722" max="9722" width="11.125" style="37" bestFit="1" customWidth="1"/>
    <col min="9723" max="9723" width="7.5" style="37" bestFit="1" customWidth="1"/>
    <col min="9724" max="9725" width="6.875" style="37" customWidth="1"/>
    <col min="9726" max="9726" width="6.875" style="37" bestFit="1" customWidth="1"/>
    <col min="9727" max="9728" width="6.875" style="37" customWidth="1"/>
    <col min="9729" max="9729" width="6.875" style="37" bestFit="1" customWidth="1"/>
    <col min="9730" max="9974" width="9" style="37"/>
    <col min="9975" max="9975" width="3.625" style="37" customWidth="1"/>
    <col min="9976" max="9976" width="39.125" style="37" bestFit="1" customWidth="1"/>
    <col min="9977" max="9977" width="4.75" style="37" customWidth="1"/>
    <col min="9978" max="9978" width="11.125" style="37" bestFit="1" customWidth="1"/>
    <col min="9979" max="9979" width="7.5" style="37" bestFit="1" customWidth="1"/>
    <col min="9980" max="9981" width="6.875" style="37" customWidth="1"/>
    <col min="9982" max="9982" width="6.875" style="37" bestFit="1" customWidth="1"/>
    <col min="9983" max="9984" width="6.875" style="37" customWidth="1"/>
    <col min="9985" max="9985" width="6.875" style="37" bestFit="1" customWidth="1"/>
    <col min="9986" max="10230" width="9" style="37"/>
    <col min="10231" max="10231" width="3.625" style="37" customWidth="1"/>
    <col min="10232" max="10232" width="39.125" style="37" bestFit="1" customWidth="1"/>
    <col min="10233" max="10233" width="4.75" style="37" customWidth="1"/>
    <col min="10234" max="10234" width="11.125" style="37" bestFit="1" customWidth="1"/>
    <col min="10235" max="10235" width="7.5" style="37" bestFit="1" customWidth="1"/>
    <col min="10236" max="10237" width="6.875" style="37" customWidth="1"/>
    <col min="10238" max="10238" width="6.875" style="37" bestFit="1" customWidth="1"/>
    <col min="10239" max="10240" width="6.875" style="37" customWidth="1"/>
    <col min="10241" max="10241" width="6.875" style="37" bestFit="1" customWidth="1"/>
    <col min="10242" max="10486" width="9" style="37"/>
    <col min="10487" max="10487" width="3.625" style="37" customWidth="1"/>
    <col min="10488" max="10488" width="39.125" style="37" bestFit="1" customWidth="1"/>
    <col min="10489" max="10489" width="4.75" style="37" customWidth="1"/>
    <col min="10490" max="10490" width="11.125" style="37" bestFit="1" customWidth="1"/>
    <col min="10491" max="10491" width="7.5" style="37" bestFit="1" customWidth="1"/>
    <col min="10492" max="10493" width="6.875" style="37" customWidth="1"/>
    <col min="10494" max="10494" width="6.875" style="37" bestFit="1" customWidth="1"/>
    <col min="10495" max="10496" width="6.875" style="37" customWidth="1"/>
    <col min="10497" max="10497" width="6.875" style="37" bestFit="1" customWidth="1"/>
    <col min="10498" max="10742" width="9" style="37"/>
    <col min="10743" max="10743" width="3.625" style="37" customWidth="1"/>
    <col min="10744" max="10744" width="39.125" style="37" bestFit="1" customWidth="1"/>
    <col min="10745" max="10745" width="4.75" style="37" customWidth="1"/>
    <col min="10746" max="10746" width="11.125" style="37" bestFit="1" customWidth="1"/>
    <col min="10747" max="10747" width="7.5" style="37" bestFit="1" customWidth="1"/>
    <col min="10748" max="10749" width="6.875" style="37" customWidth="1"/>
    <col min="10750" max="10750" width="6.875" style="37" bestFit="1" customWidth="1"/>
    <col min="10751" max="10752" width="6.875" style="37" customWidth="1"/>
    <col min="10753" max="10753" width="6.875" style="37" bestFit="1" customWidth="1"/>
    <col min="10754" max="10998" width="9" style="37"/>
    <col min="10999" max="10999" width="3.625" style="37" customWidth="1"/>
    <col min="11000" max="11000" width="39.125" style="37" bestFit="1" customWidth="1"/>
    <col min="11001" max="11001" width="4.75" style="37" customWidth="1"/>
    <col min="11002" max="11002" width="11.125" style="37" bestFit="1" customWidth="1"/>
    <col min="11003" max="11003" width="7.5" style="37" bestFit="1" customWidth="1"/>
    <col min="11004" max="11005" width="6.875" style="37" customWidth="1"/>
    <col min="11006" max="11006" width="6.875" style="37" bestFit="1" customWidth="1"/>
    <col min="11007" max="11008" width="6.875" style="37" customWidth="1"/>
    <col min="11009" max="11009" width="6.875" style="37" bestFit="1" customWidth="1"/>
    <col min="11010" max="11254" width="9" style="37"/>
    <col min="11255" max="11255" width="3.625" style="37" customWidth="1"/>
    <col min="11256" max="11256" width="39.125" style="37" bestFit="1" customWidth="1"/>
    <col min="11257" max="11257" width="4.75" style="37" customWidth="1"/>
    <col min="11258" max="11258" width="11.125" style="37" bestFit="1" customWidth="1"/>
    <col min="11259" max="11259" width="7.5" style="37" bestFit="1" customWidth="1"/>
    <col min="11260" max="11261" width="6.875" style="37" customWidth="1"/>
    <col min="11262" max="11262" width="6.875" style="37" bestFit="1" customWidth="1"/>
    <col min="11263" max="11264" width="6.875" style="37" customWidth="1"/>
    <col min="11265" max="11265" width="6.875" style="37" bestFit="1" customWidth="1"/>
    <col min="11266" max="11510" width="9" style="37"/>
    <col min="11511" max="11511" width="3.625" style="37" customWidth="1"/>
    <col min="11512" max="11512" width="39.125" style="37" bestFit="1" customWidth="1"/>
    <col min="11513" max="11513" width="4.75" style="37" customWidth="1"/>
    <col min="11514" max="11514" width="11.125" style="37" bestFit="1" customWidth="1"/>
    <col min="11515" max="11515" width="7.5" style="37" bestFit="1" customWidth="1"/>
    <col min="11516" max="11517" width="6.875" style="37" customWidth="1"/>
    <col min="11518" max="11518" width="6.875" style="37" bestFit="1" customWidth="1"/>
    <col min="11519" max="11520" width="6.875" style="37" customWidth="1"/>
    <col min="11521" max="11521" width="6.875" style="37" bestFit="1" customWidth="1"/>
    <col min="11522" max="11766" width="9" style="37"/>
    <col min="11767" max="11767" width="3.625" style="37" customWidth="1"/>
    <col min="11768" max="11768" width="39.125" style="37" bestFit="1" customWidth="1"/>
    <col min="11769" max="11769" width="4.75" style="37" customWidth="1"/>
    <col min="11770" max="11770" width="11.125" style="37" bestFit="1" customWidth="1"/>
    <col min="11771" max="11771" width="7.5" style="37" bestFit="1" customWidth="1"/>
    <col min="11772" max="11773" width="6.875" style="37" customWidth="1"/>
    <col min="11774" max="11774" width="6.875" style="37" bestFit="1" customWidth="1"/>
    <col min="11775" max="11776" width="6.875" style="37" customWidth="1"/>
    <col min="11777" max="11777" width="6.875" style="37" bestFit="1" customWidth="1"/>
    <col min="11778" max="12022" width="9" style="37"/>
    <col min="12023" max="12023" width="3.625" style="37" customWidth="1"/>
    <col min="12024" max="12024" width="39.125" style="37" bestFit="1" customWidth="1"/>
    <col min="12025" max="12025" width="4.75" style="37" customWidth="1"/>
    <col min="12026" max="12026" width="11.125" style="37" bestFit="1" customWidth="1"/>
    <col min="12027" max="12027" width="7.5" style="37" bestFit="1" customWidth="1"/>
    <col min="12028" max="12029" width="6.875" style="37" customWidth="1"/>
    <col min="12030" max="12030" width="6.875" style="37" bestFit="1" customWidth="1"/>
    <col min="12031" max="12032" width="6.875" style="37" customWidth="1"/>
    <col min="12033" max="12033" width="6.875" style="37" bestFit="1" customWidth="1"/>
    <col min="12034" max="12278" width="9" style="37"/>
    <col min="12279" max="12279" width="3.625" style="37" customWidth="1"/>
    <col min="12280" max="12280" width="39.125" style="37" bestFit="1" customWidth="1"/>
    <col min="12281" max="12281" width="4.75" style="37" customWidth="1"/>
    <col min="12282" max="12282" width="11.125" style="37" bestFit="1" customWidth="1"/>
    <col min="12283" max="12283" width="7.5" style="37" bestFit="1" customWidth="1"/>
    <col min="12284" max="12285" width="6.875" style="37" customWidth="1"/>
    <col min="12286" max="12286" width="6.875" style="37" bestFit="1" customWidth="1"/>
    <col min="12287" max="12288" width="6.875" style="37" customWidth="1"/>
    <col min="12289" max="12289" width="6.875" style="37" bestFit="1" customWidth="1"/>
    <col min="12290" max="12534" width="9" style="37"/>
    <col min="12535" max="12535" width="3.625" style="37" customWidth="1"/>
    <col min="12536" max="12536" width="39.125" style="37" bestFit="1" customWidth="1"/>
    <col min="12537" max="12537" width="4.75" style="37" customWidth="1"/>
    <col min="12538" max="12538" width="11.125" style="37" bestFit="1" customWidth="1"/>
    <col min="12539" max="12539" width="7.5" style="37" bestFit="1" customWidth="1"/>
    <col min="12540" max="12541" width="6.875" style="37" customWidth="1"/>
    <col min="12542" max="12542" width="6.875" style="37" bestFit="1" customWidth="1"/>
    <col min="12543" max="12544" width="6.875" style="37" customWidth="1"/>
    <col min="12545" max="12545" width="6.875" style="37" bestFit="1" customWidth="1"/>
    <col min="12546" max="12790" width="9" style="37"/>
    <col min="12791" max="12791" width="3.625" style="37" customWidth="1"/>
    <col min="12792" max="12792" width="39.125" style="37" bestFit="1" customWidth="1"/>
    <col min="12793" max="12793" width="4.75" style="37" customWidth="1"/>
    <col min="12794" max="12794" width="11.125" style="37" bestFit="1" customWidth="1"/>
    <col min="12795" max="12795" width="7.5" style="37" bestFit="1" customWidth="1"/>
    <col min="12796" max="12797" width="6.875" style="37" customWidth="1"/>
    <col min="12798" max="12798" width="6.875" style="37" bestFit="1" customWidth="1"/>
    <col min="12799" max="12800" width="6.875" style="37" customWidth="1"/>
    <col min="12801" max="12801" width="6.875" style="37" bestFit="1" customWidth="1"/>
    <col min="12802" max="13046" width="9" style="37"/>
    <col min="13047" max="13047" width="3.625" style="37" customWidth="1"/>
    <col min="13048" max="13048" width="39.125" style="37" bestFit="1" customWidth="1"/>
    <col min="13049" max="13049" width="4.75" style="37" customWidth="1"/>
    <col min="13050" max="13050" width="11.125" style="37" bestFit="1" customWidth="1"/>
    <col min="13051" max="13051" width="7.5" style="37" bestFit="1" customWidth="1"/>
    <col min="13052" max="13053" width="6.875" style="37" customWidth="1"/>
    <col min="13054" max="13054" width="6.875" style="37" bestFit="1" customWidth="1"/>
    <col min="13055" max="13056" width="6.875" style="37" customWidth="1"/>
    <col min="13057" max="13057" width="6.875" style="37" bestFit="1" customWidth="1"/>
    <col min="13058" max="13302" width="9" style="37"/>
    <col min="13303" max="13303" width="3.625" style="37" customWidth="1"/>
    <col min="13304" max="13304" width="39.125" style="37" bestFit="1" customWidth="1"/>
    <col min="13305" max="13305" width="4.75" style="37" customWidth="1"/>
    <col min="13306" max="13306" width="11.125" style="37" bestFit="1" customWidth="1"/>
    <col min="13307" max="13307" width="7.5" style="37" bestFit="1" customWidth="1"/>
    <col min="13308" max="13309" width="6.875" style="37" customWidth="1"/>
    <col min="13310" max="13310" width="6.875" style="37" bestFit="1" customWidth="1"/>
    <col min="13311" max="13312" width="6.875" style="37" customWidth="1"/>
    <col min="13313" max="13313" width="6.875" style="37" bestFit="1" customWidth="1"/>
    <col min="13314" max="13558" width="9" style="37"/>
    <col min="13559" max="13559" width="3.625" style="37" customWidth="1"/>
    <col min="13560" max="13560" width="39.125" style="37" bestFit="1" customWidth="1"/>
    <col min="13561" max="13561" width="4.75" style="37" customWidth="1"/>
    <col min="13562" max="13562" width="11.125" style="37" bestFit="1" customWidth="1"/>
    <col min="13563" max="13563" width="7.5" style="37" bestFit="1" customWidth="1"/>
    <col min="13564" max="13565" width="6.875" style="37" customWidth="1"/>
    <col min="13566" max="13566" width="6.875" style="37" bestFit="1" customWidth="1"/>
    <col min="13567" max="13568" width="6.875" style="37" customWidth="1"/>
    <col min="13569" max="13569" width="6.875" style="37" bestFit="1" customWidth="1"/>
    <col min="13570" max="13814" width="9" style="37"/>
    <col min="13815" max="13815" width="3.625" style="37" customWidth="1"/>
    <col min="13816" max="13816" width="39.125" style="37" bestFit="1" customWidth="1"/>
    <col min="13817" max="13817" width="4.75" style="37" customWidth="1"/>
    <col min="13818" max="13818" width="11.125" style="37" bestFit="1" customWidth="1"/>
    <col min="13819" max="13819" width="7.5" style="37" bestFit="1" customWidth="1"/>
    <col min="13820" max="13821" width="6.875" style="37" customWidth="1"/>
    <col min="13822" max="13822" width="6.875" style="37" bestFit="1" customWidth="1"/>
    <col min="13823" max="13824" width="6.875" style="37" customWidth="1"/>
    <col min="13825" max="13825" width="6.875" style="37" bestFit="1" customWidth="1"/>
    <col min="13826" max="14070" width="9" style="37"/>
    <col min="14071" max="14071" width="3.625" style="37" customWidth="1"/>
    <col min="14072" max="14072" width="39.125" style="37" bestFit="1" customWidth="1"/>
    <col min="14073" max="14073" width="4.75" style="37" customWidth="1"/>
    <col min="14074" max="14074" width="11.125" style="37" bestFit="1" customWidth="1"/>
    <col min="14075" max="14075" width="7.5" style="37" bestFit="1" customWidth="1"/>
    <col min="14076" max="14077" width="6.875" style="37" customWidth="1"/>
    <col min="14078" max="14078" width="6.875" style="37" bestFit="1" customWidth="1"/>
    <col min="14079" max="14080" width="6.875" style="37" customWidth="1"/>
    <col min="14081" max="14081" width="6.875" style="37" bestFit="1" customWidth="1"/>
    <col min="14082" max="14326" width="9" style="37"/>
    <col min="14327" max="14327" width="3.625" style="37" customWidth="1"/>
    <col min="14328" max="14328" width="39.125" style="37" bestFit="1" customWidth="1"/>
    <col min="14329" max="14329" width="4.75" style="37" customWidth="1"/>
    <col min="14330" max="14330" width="11.125" style="37" bestFit="1" customWidth="1"/>
    <col min="14331" max="14331" width="7.5" style="37" bestFit="1" customWidth="1"/>
    <col min="14332" max="14333" width="6.875" style="37" customWidth="1"/>
    <col min="14334" max="14334" width="6.875" style="37" bestFit="1" customWidth="1"/>
    <col min="14335" max="14336" width="6.875" style="37" customWidth="1"/>
    <col min="14337" max="14337" width="6.875" style="37" bestFit="1" customWidth="1"/>
    <col min="14338" max="14582" width="9" style="37"/>
    <col min="14583" max="14583" width="3.625" style="37" customWidth="1"/>
    <col min="14584" max="14584" width="39.125" style="37" bestFit="1" customWidth="1"/>
    <col min="14585" max="14585" width="4.75" style="37" customWidth="1"/>
    <col min="14586" max="14586" width="11.125" style="37" bestFit="1" customWidth="1"/>
    <col min="14587" max="14587" width="7.5" style="37" bestFit="1" customWidth="1"/>
    <col min="14588" max="14589" width="6.875" style="37" customWidth="1"/>
    <col min="14590" max="14590" width="6.875" style="37" bestFit="1" customWidth="1"/>
    <col min="14591" max="14592" width="6.875" style="37" customWidth="1"/>
    <col min="14593" max="14593" width="6.875" style="37" bestFit="1" customWidth="1"/>
    <col min="14594" max="14838" width="9" style="37"/>
    <col min="14839" max="14839" width="3.625" style="37" customWidth="1"/>
    <col min="14840" max="14840" width="39.125" style="37" bestFit="1" customWidth="1"/>
    <col min="14841" max="14841" width="4.75" style="37" customWidth="1"/>
    <col min="14842" max="14842" width="11.125" style="37" bestFit="1" customWidth="1"/>
    <col min="14843" max="14843" width="7.5" style="37" bestFit="1" customWidth="1"/>
    <col min="14844" max="14845" width="6.875" style="37" customWidth="1"/>
    <col min="14846" max="14846" width="6.875" style="37" bestFit="1" customWidth="1"/>
    <col min="14847" max="14848" width="6.875" style="37" customWidth="1"/>
    <col min="14849" max="14849" width="6.875" style="37" bestFit="1" customWidth="1"/>
    <col min="14850" max="15094" width="9" style="37"/>
    <col min="15095" max="15095" width="3.625" style="37" customWidth="1"/>
    <col min="15096" max="15096" width="39.125" style="37" bestFit="1" customWidth="1"/>
    <col min="15097" max="15097" width="4.75" style="37" customWidth="1"/>
    <col min="15098" max="15098" width="11.125" style="37" bestFit="1" customWidth="1"/>
    <col min="15099" max="15099" width="7.5" style="37" bestFit="1" customWidth="1"/>
    <col min="15100" max="15101" width="6.875" style="37" customWidth="1"/>
    <col min="15102" max="15102" width="6.875" style="37" bestFit="1" customWidth="1"/>
    <col min="15103" max="15104" width="6.875" style="37" customWidth="1"/>
    <col min="15105" max="15105" width="6.875" style="37" bestFit="1" customWidth="1"/>
    <col min="15106" max="15350" width="9" style="37"/>
    <col min="15351" max="15351" width="3.625" style="37" customWidth="1"/>
    <col min="15352" max="15352" width="39.125" style="37" bestFit="1" customWidth="1"/>
    <col min="15353" max="15353" width="4.75" style="37" customWidth="1"/>
    <col min="15354" max="15354" width="11.125" style="37" bestFit="1" customWidth="1"/>
    <col min="15355" max="15355" width="7.5" style="37" bestFit="1" customWidth="1"/>
    <col min="15356" max="15357" width="6.875" style="37" customWidth="1"/>
    <col min="15358" max="15358" width="6.875" style="37" bestFit="1" customWidth="1"/>
    <col min="15359" max="15360" width="6.875" style="37" customWidth="1"/>
    <col min="15361" max="15361" width="6.875" style="37" bestFit="1" customWidth="1"/>
    <col min="15362" max="15606" width="9" style="37"/>
    <col min="15607" max="15607" width="3.625" style="37" customWidth="1"/>
    <col min="15608" max="15608" width="39.125" style="37" bestFit="1" customWidth="1"/>
    <col min="15609" max="15609" width="4.75" style="37" customWidth="1"/>
    <col min="15610" max="15610" width="11.125" style="37" bestFit="1" customWidth="1"/>
    <col min="15611" max="15611" width="7.5" style="37" bestFit="1" customWidth="1"/>
    <col min="15612" max="15613" width="6.875" style="37" customWidth="1"/>
    <col min="15614" max="15614" width="6.875" style="37" bestFit="1" customWidth="1"/>
    <col min="15615" max="15616" width="6.875" style="37" customWidth="1"/>
    <col min="15617" max="15617" width="6.875" style="37" bestFit="1" customWidth="1"/>
    <col min="15618" max="15862" width="9" style="37"/>
    <col min="15863" max="15863" width="3.625" style="37" customWidth="1"/>
    <col min="15864" max="15864" width="39.125" style="37" bestFit="1" customWidth="1"/>
    <col min="15865" max="15865" width="4.75" style="37" customWidth="1"/>
    <col min="15866" max="15866" width="11.125" style="37" bestFit="1" customWidth="1"/>
    <col min="15867" max="15867" width="7.5" style="37" bestFit="1" customWidth="1"/>
    <col min="15868" max="15869" width="6.875" style="37" customWidth="1"/>
    <col min="15870" max="15870" width="6.875" style="37" bestFit="1" customWidth="1"/>
    <col min="15871" max="15872" width="6.875" style="37" customWidth="1"/>
    <col min="15873" max="15873" width="6.875" style="37" bestFit="1" customWidth="1"/>
    <col min="15874" max="16118" width="9" style="37"/>
    <col min="16119" max="16119" width="3.625" style="37" customWidth="1"/>
    <col min="16120" max="16120" width="39.125" style="37" bestFit="1" customWidth="1"/>
    <col min="16121" max="16121" width="4.75" style="37" customWidth="1"/>
    <col min="16122" max="16122" width="11.125" style="37" bestFit="1" customWidth="1"/>
    <col min="16123" max="16123" width="7.5" style="37" bestFit="1" customWidth="1"/>
    <col min="16124" max="16125" width="6.875" style="37" customWidth="1"/>
    <col min="16126" max="16126" width="6.875" style="37" bestFit="1" customWidth="1"/>
    <col min="16127" max="16128" width="6.875" style="37" customWidth="1"/>
    <col min="16129" max="16129" width="6.875" style="37" bestFit="1" customWidth="1"/>
    <col min="16130" max="16384" width="9" style="37"/>
  </cols>
  <sheetData>
    <row r="1" spans="1:11" s="31" customFormat="1" ht="24" customHeight="1">
      <c r="A1" s="1080" t="s">
        <v>795</v>
      </c>
      <c r="B1" s="1080"/>
      <c r="C1" s="1080"/>
      <c r="D1" s="1080"/>
      <c r="E1" s="1080"/>
      <c r="F1" s="1080"/>
      <c r="G1" s="1080"/>
      <c r="H1" s="1080"/>
      <c r="I1" s="1080"/>
      <c r="J1" s="1080"/>
      <c r="K1" s="1080"/>
    </row>
    <row r="2" spans="1:11" s="31" customFormat="1" ht="24" customHeight="1">
      <c r="A2" s="1080" t="s">
        <v>153</v>
      </c>
      <c r="B2" s="1080"/>
      <c r="C2" s="1080"/>
      <c r="D2" s="1080"/>
      <c r="E2" s="1080"/>
      <c r="F2" s="1080"/>
      <c r="G2" s="1080"/>
      <c r="H2" s="1080"/>
      <c r="I2" s="1080"/>
      <c r="J2" s="1080"/>
      <c r="K2" s="1080"/>
    </row>
    <row r="3" spans="1:11">
      <c r="A3" s="32"/>
      <c r="B3" s="232"/>
      <c r="C3" s="32"/>
      <c r="D3" s="34"/>
      <c r="E3" s="92"/>
      <c r="F3" s="93"/>
      <c r="G3" s="93"/>
      <c r="H3" s="93"/>
      <c r="I3" s="93"/>
      <c r="J3" s="1081" t="s">
        <v>163</v>
      </c>
      <c r="K3" s="1081"/>
    </row>
    <row r="4" spans="1:11" ht="25.5" hidden="1">
      <c r="A4" s="101"/>
      <c r="B4" s="90"/>
      <c r="C4" s="101"/>
      <c r="D4" s="272"/>
      <c r="E4" s="362" t="s">
        <v>29</v>
      </c>
      <c r="F4" s="363" t="s">
        <v>429</v>
      </c>
      <c r="G4" s="363" t="s">
        <v>31</v>
      </c>
      <c r="H4" s="362" t="s">
        <v>28</v>
      </c>
      <c r="I4" s="363" t="s">
        <v>45</v>
      </c>
      <c r="J4" s="362" t="s">
        <v>26</v>
      </c>
      <c r="K4" s="362" t="s">
        <v>27</v>
      </c>
    </row>
    <row r="5" spans="1:11">
      <c r="A5" s="230" t="s">
        <v>164</v>
      </c>
      <c r="B5" s="1065" t="s">
        <v>165</v>
      </c>
      <c r="C5" s="1065" t="s">
        <v>2</v>
      </c>
      <c r="D5" s="1067" t="s">
        <v>421</v>
      </c>
      <c r="E5" s="1056" t="s">
        <v>167</v>
      </c>
      <c r="F5" s="1056"/>
      <c r="G5" s="1056"/>
      <c r="H5" s="1056"/>
      <c r="I5" s="1056"/>
      <c r="J5" s="1056"/>
      <c r="K5" s="1056"/>
    </row>
    <row r="6" spans="1:11" ht="25.5">
      <c r="A6" s="231" t="s">
        <v>168</v>
      </c>
      <c r="B6" s="1066"/>
      <c r="C6" s="1066"/>
      <c r="D6" s="1068"/>
      <c r="E6" s="263" t="s">
        <v>759</v>
      </c>
      <c r="F6" s="263" t="s">
        <v>793</v>
      </c>
      <c r="G6" s="263" t="s">
        <v>548</v>
      </c>
      <c r="H6" s="263" t="s">
        <v>549</v>
      </c>
      <c r="I6" s="263" t="s">
        <v>45</v>
      </c>
      <c r="J6" s="263" t="s">
        <v>546</v>
      </c>
      <c r="K6" s="263" t="s">
        <v>547</v>
      </c>
    </row>
    <row r="7" spans="1:11" s="43" customFormat="1" ht="11.25">
      <c r="A7" s="369" t="s">
        <v>10</v>
      </c>
      <c r="B7" s="369" t="s">
        <v>11</v>
      </c>
      <c r="C7" s="369" t="s">
        <v>12</v>
      </c>
      <c r="D7" s="739" t="s">
        <v>169</v>
      </c>
      <c r="E7" s="369" t="s">
        <v>14</v>
      </c>
      <c r="F7" s="369" t="s">
        <v>15</v>
      </c>
      <c r="G7" s="369" t="s">
        <v>16</v>
      </c>
      <c r="H7" s="369" t="s">
        <v>17</v>
      </c>
      <c r="I7" s="740" t="s">
        <v>18</v>
      </c>
      <c r="J7" s="740" t="s">
        <v>19</v>
      </c>
      <c r="K7" s="369" t="s">
        <v>20</v>
      </c>
    </row>
    <row r="8" spans="1:11" ht="14.1" customHeight="1">
      <c r="A8" s="735"/>
      <c r="B8" s="736" t="s">
        <v>170</v>
      </c>
      <c r="C8" s="735"/>
      <c r="D8" s="737">
        <v>34002.112828000005</v>
      </c>
      <c r="E8" s="738">
        <v>8835.93</v>
      </c>
      <c r="F8" s="738">
        <v>4464.13</v>
      </c>
      <c r="G8" s="738">
        <v>2764.48108</v>
      </c>
      <c r="H8" s="738">
        <v>3299.21</v>
      </c>
      <c r="I8" s="738">
        <v>7541.37</v>
      </c>
      <c r="J8" s="738">
        <v>4777.202937</v>
      </c>
      <c r="K8" s="738">
        <v>2319.785492</v>
      </c>
    </row>
    <row r="9" spans="1:11" s="94" customFormat="1" ht="14.1" customHeight="1">
      <c r="A9" s="82">
        <v>1</v>
      </c>
      <c r="B9" s="83" t="s">
        <v>171</v>
      </c>
      <c r="C9" s="67" t="s">
        <v>172</v>
      </c>
      <c r="D9" s="68">
        <v>25849.155422999997</v>
      </c>
      <c r="E9" s="84">
        <v>5300.9514379204575</v>
      </c>
      <c r="F9" s="84">
        <v>3062.0637409999999</v>
      </c>
      <c r="G9" s="84">
        <v>2181.9950480000002</v>
      </c>
      <c r="H9" s="84">
        <v>3102.3800740795423</v>
      </c>
      <c r="I9" s="84">
        <v>6796.0587913740328</v>
      </c>
      <c r="J9" s="84">
        <v>3398.889537625967</v>
      </c>
      <c r="K9" s="84">
        <v>2006.816793</v>
      </c>
    </row>
    <row r="10" spans="1:11" ht="14.1" customHeight="1">
      <c r="A10" s="49" t="s">
        <v>173</v>
      </c>
      <c r="B10" s="50" t="s">
        <v>174</v>
      </c>
      <c r="C10" s="51" t="s">
        <v>175</v>
      </c>
      <c r="D10" s="52">
        <v>0</v>
      </c>
      <c r="E10" s="145">
        <v>0</v>
      </c>
      <c r="F10" s="145">
        <v>0</v>
      </c>
      <c r="G10" s="145">
        <v>0</v>
      </c>
      <c r="H10" s="145">
        <v>0</v>
      </c>
      <c r="I10" s="145">
        <v>0</v>
      </c>
      <c r="J10" s="145">
        <v>0</v>
      </c>
      <c r="K10" s="145">
        <v>0</v>
      </c>
    </row>
    <row r="11" spans="1:11" ht="14.1" hidden="1" customHeight="1">
      <c r="A11" s="49"/>
      <c r="B11" s="144" t="s">
        <v>420</v>
      </c>
      <c r="C11" s="55" t="s">
        <v>177</v>
      </c>
      <c r="D11" s="52">
        <v>0</v>
      </c>
      <c r="E11" s="145">
        <v>0</v>
      </c>
      <c r="F11" s="145">
        <v>0</v>
      </c>
      <c r="G11" s="145">
        <v>0</v>
      </c>
      <c r="H11" s="145">
        <v>0</v>
      </c>
      <c r="I11" s="145">
        <v>0</v>
      </c>
      <c r="J11" s="145">
        <v>0</v>
      </c>
      <c r="K11" s="145">
        <v>0</v>
      </c>
    </row>
    <row r="12" spans="1:11" ht="14.1" customHeight="1">
      <c r="A12" s="49" t="s">
        <v>178</v>
      </c>
      <c r="B12" s="50" t="s">
        <v>179</v>
      </c>
      <c r="C12" s="51" t="s">
        <v>180</v>
      </c>
      <c r="D12" s="52">
        <v>457.09168999999997</v>
      </c>
      <c r="E12" s="145">
        <v>49.214999999999996</v>
      </c>
      <c r="F12" s="145">
        <v>0</v>
      </c>
      <c r="G12" s="145">
        <v>64.417900000000003</v>
      </c>
      <c r="H12" s="145">
        <v>29.366</v>
      </c>
      <c r="I12" s="145">
        <v>84.078069999999997</v>
      </c>
      <c r="J12" s="145">
        <v>209.49199999999999</v>
      </c>
      <c r="K12" s="145">
        <v>20.52272</v>
      </c>
    </row>
    <row r="13" spans="1:11" s="58" customFormat="1" ht="14.1" customHeight="1">
      <c r="A13" s="49" t="s">
        <v>181</v>
      </c>
      <c r="B13" s="50" t="s">
        <v>182</v>
      </c>
      <c r="C13" s="51" t="s">
        <v>25</v>
      </c>
      <c r="D13" s="52">
        <v>24878.814932999998</v>
      </c>
      <c r="E13" s="145">
        <v>5031.4084379204569</v>
      </c>
      <c r="F13" s="145">
        <v>2963.2847409999999</v>
      </c>
      <c r="G13" s="145">
        <v>2065.4191480000004</v>
      </c>
      <c r="H13" s="145">
        <v>3068.0460740795424</v>
      </c>
      <c r="I13" s="145">
        <v>6597.0739213740326</v>
      </c>
      <c r="J13" s="145">
        <v>3169.670537625967</v>
      </c>
      <c r="K13" s="145">
        <v>1983.912073</v>
      </c>
    </row>
    <row r="14" spans="1:11" s="58" customFormat="1" ht="14.1" customHeight="1">
      <c r="A14" s="49" t="s">
        <v>183</v>
      </c>
      <c r="B14" s="50" t="s">
        <v>184</v>
      </c>
      <c r="C14" s="51" t="s">
        <v>185</v>
      </c>
      <c r="D14" s="52">
        <v>0</v>
      </c>
      <c r="E14" s="145">
        <v>0</v>
      </c>
      <c r="F14" s="145">
        <v>0</v>
      </c>
      <c r="G14" s="145">
        <v>0</v>
      </c>
      <c r="H14" s="145">
        <v>0</v>
      </c>
      <c r="I14" s="145">
        <v>0</v>
      </c>
      <c r="J14" s="145">
        <v>0</v>
      </c>
      <c r="K14" s="145">
        <v>0</v>
      </c>
    </row>
    <row r="15" spans="1:11" s="58" customFormat="1" ht="14.1" customHeight="1">
      <c r="A15" s="49" t="s">
        <v>186</v>
      </c>
      <c r="B15" s="50" t="s">
        <v>187</v>
      </c>
      <c r="C15" s="51" t="s">
        <v>188</v>
      </c>
      <c r="D15" s="52">
        <v>192.43</v>
      </c>
      <c r="E15" s="145">
        <v>192.43</v>
      </c>
      <c r="F15" s="145">
        <v>0</v>
      </c>
      <c r="G15" s="145">
        <v>0</v>
      </c>
      <c r="H15" s="145">
        <v>0</v>
      </c>
      <c r="I15" s="145">
        <v>0</v>
      </c>
      <c r="J15" s="145">
        <v>0</v>
      </c>
      <c r="K15" s="145">
        <v>0</v>
      </c>
    </row>
    <row r="16" spans="1:11" ht="14.1" customHeight="1">
      <c r="A16" s="49" t="s">
        <v>189</v>
      </c>
      <c r="B16" s="50" t="s">
        <v>190</v>
      </c>
      <c r="C16" s="51" t="s">
        <v>191</v>
      </c>
      <c r="D16" s="52">
        <v>0</v>
      </c>
      <c r="E16" s="145">
        <v>0</v>
      </c>
      <c r="F16" s="145">
        <v>0</v>
      </c>
      <c r="G16" s="145">
        <v>0</v>
      </c>
      <c r="H16" s="145">
        <v>0</v>
      </c>
      <c r="I16" s="145">
        <v>0</v>
      </c>
      <c r="J16" s="145">
        <v>0</v>
      </c>
      <c r="K16" s="145">
        <v>0</v>
      </c>
    </row>
    <row r="17" spans="1:12" ht="14.1" customHeight="1">
      <c r="A17" s="49" t="s">
        <v>192</v>
      </c>
      <c r="B17" s="50" t="s">
        <v>193</v>
      </c>
      <c r="C17" s="51" t="s">
        <v>194</v>
      </c>
      <c r="D17" s="52">
        <v>12.484999999999999</v>
      </c>
      <c r="E17" s="145">
        <v>6.1550000000000002</v>
      </c>
      <c r="F17" s="145">
        <v>0</v>
      </c>
      <c r="G17" s="145">
        <v>1.6419999999999999</v>
      </c>
      <c r="H17" s="145">
        <v>0</v>
      </c>
      <c r="I17" s="145">
        <v>3.7869999999999999</v>
      </c>
      <c r="J17" s="145">
        <v>0.90100000000000002</v>
      </c>
      <c r="K17" s="145">
        <v>0</v>
      </c>
    </row>
    <row r="18" spans="1:12" ht="14.1" customHeight="1">
      <c r="A18" s="49" t="s">
        <v>195</v>
      </c>
      <c r="B18" s="50" t="s">
        <v>196</v>
      </c>
      <c r="C18" s="51" t="s">
        <v>197</v>
      </c>
      <c r="D18" s="52">
        <v>0</v>
      </c>
      <c r="E18" s="145">
        <v>0</v>
      </c>
      <c r="F18" s="145">
        <v>0</v>
      </c>
      <c r="G18" s="145">
        <v>0</v>
      </c>
      <c r="H18" s="145">
        <v>0</v>
      </c>
      <c r="I18" s="145">
        <v>0</v>
      </c>
      <c r="J18" s="145">
        <v>0</v>
      </c>
      <c r="K18" s="145">
        <v>0</v>
      </c>
    </row>
    <row r="19" spans="1:12" ht="14.1" customHeight="1">
      <c r="A19" s="49" t="s">
        <v>198</v>
      </c>
      <c r="B19" s="50" t="s">
        <v>199</v>
      </c>
      <c r="C19" s="51" t="s">
        <v>127</v>
      </c>
      <c r="D19" s="52">
        <v>308.33380000000005</v>
      </c>
      <c r="E19" s="52">
        <v>21.742999999999999</v>
      </c>
      <c r="F19" s="52">
        <v>98.779000000000011</v>
      </c>
      <c r="G19" s="52">
        <v>50.515999999999998</v>
      </c>
      <c r="H19" s="52">
        <v>4.968</v>
      </c>
      <c r="I19" s="52">
        <v>111.11980000000001</v>
      </c>
      <c r="J19" s="52">
        <v>18.826000000000001</v>
      </c>
      <c r="K19" s="52">
        <v>2.3819999999999997</v>
      </c>
    </row>
    <row r="20" spans="1:12" s="87" customFormat="1" ht="14.1" customHeight="1">
      <c r="A20" s="82">
        <v>2</v>
      </c>
      <c r="B20" s="85" t="s">
        <v>200</v>
      </c>
      <c r="C20" s="86" t="s">
        <v>201</v>
      </c>
      <c r="D20" s="68">
        <v>8152.9540859999988</v>
      </c>
      <c r="E20" s="68">
        <v>3534.9785620795424</v>
      </c>
      <c r="F20" s="68">
        <v>1402.0662589999999</v>
      </c>
      <c r="G20" s="68">
        <v>582.48603199999991</v>
      </c>
      <c r="H20" s="68">
        <v>196.82992592045764</v>
      </c>
      <c r="I20" s="68">
        <v>745.31120862596731</v>
      </c>
      <c r="J20" s="68">
        <v>1378.3133993740328</v>
      </c>
      <c r="K20" s="68">
        <v>312.96869900000002</v>
      </c>
    </row>
    <row r="21" spans="1:12" s="58" customFormat="1" ht="14.1" customHeight="1">
      <c r="A21" s="49" t="s">
        <v>202</v>
      </c>
      <c r="B21" s="59" t="s">
        <v>203</v>
      </c>
      <c r="C21" s="60" t="s">
        <v>113</v>
      </c>
      <c r="D21" s="52">
        <v>24.482272000000002</v>
      </c>
      <c r="E21" s="52">
        <v>3.7877520000000002</v>
      </c>
      <c r="F21" s="52">
        <v>0</v>
      </c>
      <c r="G21" s="52">
        <v>0</v>
      </c>
      <c r="H21" s="52">
        <v>0</v>
      </c>
      <c r="I21" s="52">
        <v>0</v>
      </c>
      <c r="J21" s="52">
        <v>18.774519999999999</v>
      </c>
      <c r="K21" s="52">
        <v>1.92</v>
      </c>
    </row>
    <row r="22" spans="1:12" s="58" customFormat="1" ht="14.1" customHeight="1">
      <c r="A22" s="49" t="s">
        <v>204</v>
      </c>
      <c r="B22" s="59" t="s">
        <v>205</v>
      </c>
      <c r="C22" s="60" t="s">
        <v>114</v>
      </c>
      <c r="D22" s="52">
        <v>49.658587999999995</v>
      </c>
      <c r="E22" s="52">
        <v>6.4999380000000002</v>
      </c>
      <c r="F22" s="52">
        <v>0</v>
      </c>
      <c r="G22" s="52">
        <v>0.32</v>
      </c>
      <c r="H22" s="52">
        <v>0</v>
      </c>
      <c r="I22" s="52">
        <v>0</v>
      </c>
      <c r="J22" s="52">
        <v>7.1589869999999998</v>
      </c>
      <c r="K22" s="52">
        <v>35.679662999999998</v>
      </c>
    </row>
    <row r="23" spans="1:12" s="58" customFormat="1" ht="14.1" customHeight="1">
      <c r="A23" s="49" t="s">
        <v>206</v>
      </c>
      <c r="B23" s="59" t="s">
        <v>207</v>
      </c>
      <c r="C23" s="51" t="s">
        <v>208</v>
      </c>
      <c r="D23" s="52">
        <v>2684.624245</v>
      </c>
      <c r="E23" s="52">
        <v>1416.5321269999999</v>
      </c>
      <c r="F23" s="52">
        <v>1008</v>
      </c>
      <c r="G23" s="52">
        <v>0</v>
      </c>
      <c r="H23" s="52">
        <v>0</v>
      </c>
      <c r="I23" s="52">
        <v>0</v>
      </c>
      <c r="J23" s="52">
        <v>164.91981999999999</v>
      </c>
      <c r="K23" s="52">
        <v>95.172297999999998</v>
      </c>
    </row>
    <row r="24" spans="1:12" s="58" customFormat="1" ht="14.1" customHeight="1">
      <c r="A24" s="49" t="s">
        <v>209</v>
      </c>
      <c r="B24" s="59" t="s">
        <v>210</v>
      </c>
      <c r="C24" s="60" t="s">
        <v>211</v>
      </c>
      <c r="D24" s="52">
        <v>0</v>
      </c>
      <c r="E24" s="52">
        <v>0</v>
      </c>
      <c r="F24" s="52">
        <v>0</v>
      </c>
      <c r="G24" s="52">
        <v>0</v>
      </c>
      <c r="H24" s="52">
        <v>0</v>
      </c>
      <c r="I24" s="52">
        <v>0</v>
      </c>
      <c r="J24" s="52">
        <v>0</v>
      </c>
      <c r="K24" s="52">
        <v>0</v>
      </c>
    </row>
    <row r="25" spans="1:12" s="63" customFormat="1" ht="14.1" customHeight="1">
      <c r="A25" s="60" t="s">
        <v>212</v>
      </c>
      <c r="B25" s="95" t="s">
        <v>213</v>
      </c>
      <c r="C25" s="60" t="s">
        <v>214</v>
      </c>
      <c r="D25" s="52">
        <v>0</v>
      </c>
      <c r="E25" s="52">
        <v>0</v>
      </c>
      <c r="F25" s="52">
        <v>0</v>
      </c>
      <c r="G25" s="52">
        <v>0</v>
      </c>
      <c r="H25" s="52">
        <v>0</v>
      </c>
      <c r="I25" s="52">
        <v>0</v>
      </c>
      <c r="J25" s="52">
        <v>0</v>
      </c>
      <c r="K25" s="52">
        <v>0</v>
      </c>
    </row>
    <row r="26" spans="1:12" s="63" customFormat="1" ht="14.1" customHeight="1">
      <c r="A26" s="60" t="s">
        <v>215</v>
      </c>
      <c r="B26" s="95" t="s">
        <v>216</v>
      </c>
      <c r="C26" s="60" t="s">
        <v>129</v>
      </c>
      <c r="D26" s="52">
        <v>97.478473999999991</v>
      </c>
      <c r="E26" s="52">
        <v>41.258620999999998</v>
      </c>
      <c r="F26" s="52">
        <v>9.3128309999999992</v>
      </c>
      <c r="G26" s="52">
        <v>0.60634500000000002</v>
      </c>
      <c r="H26" s="52">
        <v>0.18590200000000001</v>
      </c>
      <c r="I26" s="52">
        <v>13.629062000000001</v>
      </c>
      <c r="J26" s="52">
        <v>28.089383000000002</v>
      </c>
      <c r="K26" s="52">
        <v>4.3963299999999998</v>
      </c>
    </row>
    <row r="27" spans="1:12" s="63" customFormat="1" ht="14.1" customHeight="1">
      <c r="A27" s="60" t="s">
        <v>217</v>
      </c>
      <c r="B27" s="95" t="s">
        <v>419</v>
      </c>
      <c r="C27" s="60" t="s">
        <v>128</v>
      </c>
      <c r="D27" s="52">
        <v>886.75503700000013</v>
      </c>
      <c r="E27" s="52">
        <v>300.403324</v>
      </c>
      <c r="F27" s="52">
        <v>1.0437180000000001</v>
      </c>
      <c r="G27" s="52">
        <v>104.583246</v>
      </c>
      <c r="H27" s="52">
        <v>3.9708019999999999</v>
      </c>
      <c r="I27" s="52">
        <v>90.170264000000003</v>
      </c>
      <c r="J27" s="52">
        <v>377.14467500000001</v>
      </c>
      <c r="K27" s="52">
        <v>9.4390080000000012</v>
      </c>
      <c r="L27" s="64">
        <v>-0.24496299999987059</v>
      </c>
    </row>
    <row r="28" spans="1:12" s="63" customFormat="1" ht="14.1" customHeight="1">
      <c r="A28" s="60" t="s">
        <v>219</v>
      </c>
      <c r="B28" s="95" t="s">
        <v>418</v>
      </c>
      <c r="C28" s="60" t="s">
        <v>221</v>
      </c>
      <c r="D28" s="52">
        <v>0</v>
      </c>
      <c r="E28" s="52">
        <v>0</v>
      </c>
      <c r="F28" s="52">
        <v>0</v>
      </c>
      <c r="G28" s="52">
        <v>0</v>
      </c>
      <c r="H28" s="52">
        <v>0</v>
      </c>
      <c r="I28" s="52">
        <v>0</v>
      </c>
      <c r="J28" s="52">
        <v>0</v>
      </c>
      <c r="K28" s="52">
        <v>0</v>
      </c>
    </row>
    <row r="29" spans="1:12" s="63" customFormat="1" ht="14.1" customHeight="1">
      <c r="A29" s="60" t="s">
        <v>222</v>
      </c>
      <c r="B29" s="95" t="s">
        <v>282</v>
      </c>
      <c r="C29" s="60" t="s">
        <v>223</v>
      </c>
      <c r="D29" s="52">
        <v>2082.4065569999998</v>
      </c>
      <c r="E29" s="52">
        <v>688.02482307954233</v>
      </c>
      <c r="F29" s="52">
        <v>260.90718200000003</v>
      </c>
      <c r="G29" s="52">
        <v>290.85126899999995</v>
      </c>
      <c r="H29" s="52">
        <v>122.74953992045764</v>
      </c>
      <c r="I29" s="52">
        <v>294.5118826259673</v>
      </c>
      <c r="J29" s="52">
        <v>336.73414037403268</v>
      </c>
      <c r="K29" s="52">
        <v>88.627719999999997</v>
      </c>
    </row>
    <row r="30" spans="1:12" s="141" customFormat="1" ht="14.1" customHeight="1">
      <c r="A30" s="76" t="s">
        <v>106</v>
      </c>
      <c r="B30" s="77" t="s">
        <v>273</v>
      </c>
      <c r="C30" s="76" t="s">
        <v>119</v>
      </c>
      <c r="D30" s="78">
        <v>37.571514000000001</v>
      </c>
      <c r="E30" s="78">
        <v>14.761134</v>
      </c>
      <c r="F30" s="78">
        <v>0.57476499999999997</v>
      </c>
      <c r="G30" s="78">
        <v>0.74635000000000007</v>
      </c>
      <c r="H30" s="78">
        <v>3.4663060000000003</v>
      </c>
      <c r="I30" s="78">
        <v>8.3435769999999998</v>
      </c>
      <c r="J30" s="78">
        <v>5.4793820000000002</v>
      </c>
      <c r="K30" s="78">
        <v>4.2</v>
      </c>
    </row>
    <row r="31" spans="1:12" s="141" customFormat="1" ht="14.1" customHeight="1">
      <c r="A31" s="76" t="s">
        <v>106</v>
      </c>
      <c r="B31" s="77" t="s">
        <v>274</v>
      </c>
      <c r="C31" s="76" t="s">
        <v>120</v>
      </c>
      <c r="D31" s="78">
        <v>10.55383</v>
      </c>
      <c r="E31" s="78">
        <v>8.1179279999999991</v>
      </c>
      <c r="F31" s="78">
        <v>0.172407</v>
      </c>
      <c r="G31" s="78">
        <v>0.62659399999999998</v>
      </c>
      <c r="H31" s="78">
        <v>9.9241999999999997E-2</v>
      </c>
      <c r="I31" s="78">
        <v>0.317498</v>
      </c>
      <c r="J31" s="78">
        <v>0.99523399999999995</v>
      </c>
      <c r="K31" s="78">
        <v>0.22492699999999999</v>
      </c>
    </row>
    <row r="32" spans="1:12" s="141" customFormat="1" ht="14.1" customHeight="1">
      <c r="A32" s="76" t="s">
        <v>106</v>
      </c>
      <c r="B32" s="77" t="s">
        <v>275</v>
      </c>
      <c r="C32" s="76" t="s">
        <v>89</v>
      </c>
      <c r="D32" s="78">
        <v>76.94447199999999</v>
      </c>
      <c r="E32" s="78">
        <v>40.326999999999998</v>
      </c>
      <c r="F32" s="78">
        <v>2.946901</v>
      </c>
      <c r="G32" s="78">
        <v>6.2922219999999998</v>
      </c>
      <c r="H32" s="78">
        <v>5.30002</v>
      </c>
      <c r="I32" s="78">
        <v>5.0697960000000002</v>
      </c>
      <c r="J32" s="78">
        <v>13.467521999999999</v>
      </c>
      <c r="K32" s="78">
        <v>3.5410110000000001</v>
      </c>
    </row>
    <row r="33" spans="1:13" s="141" customFormat="1" ht="14.1" customHeight="1">
      <c r="A33" s="76" t="s">
        <v>106</v>
      </c>
      <c r="B33" s="77" t="s">
        <v>276</v>
      </c>
      <c r="C33" s="76" t="s">
        <v>133</v>
      </c>
      <c r="D33" s="78">
        <v>9.5361350000000016</v>
      </c>
      <c r="E33" s="78">
        <v>2.2532489999999998</v>
      </c>
      <c r="F33" s="78">
        <v>1.1057129999999999</v>
      </c>
      <c r="G33" s="78">
        <v>0.61505100000000001</v>
      </c>
      <c r="H33" s="78">
        <v>0</v>
      </c>
      <c r="I33" s="78">
        <v>3.9879950000000002</v>
      </c>
      <c r="J33" s="78">
        <v>1.5741270000000001</v>
      </c>
      <c r="K33" s="78">
        <v>0</v>
      </c>
    </row>
    <row r="34" spans="1:13" s="141" customFormat="1" ht="14.1" customHeight="1">
      <c r="A34" s="76" t="s">
        <v>106</v>
      </c>
      <c r="B34" s="77" t="s">
        <v>277</v>
      </c>
      <c r="C34" s="76" t="s">
        <v>278</v>
      </c>
      <c r="D34" s="78">
        <v>0</v>
      </c>
      <c r="E34" s="78">
        <v>0</v>
      </c>
      <c r="F34" s="78">
        <v>0</v>
      </c>
      <c r="G34" s="78">
        <v>0</v>
      </c>
      <c r="H34" s="78">
        <v>0</v>
      </c>
      <c r="I34" s="78">
        <v>0</v>
      </c>
      <c r="J34" s="78">
        <v>0</v>
      </c>
      <c r="K34" s="78">
        <v>0</v>
      </c>
    </row>
    <row r="35" spans="1:13" s="141" customFormat="1" ht="14.1" customHeight="1">
      <c r="A35" s="76" t="s">
        <v>106</v>
      </c>
      <c r="B35" s="77" t="s">
        <v>279</v>
      </c>
      <c r="C35" s="76" t="s">
        <v>283</v>
      </c>
      <c r="D35" s="78">
        <v>0</v>
      </c>
      <c r="E35" s="78">
        <v>0</v>
      </c>
      <c r="F35" s="78">
        <v>0</v>
      </c>
      <c r="G35" s="78">
        <v>0</v>
      </c>
      <c r="H35" s="78">
        <v>0</v>
      </c>
      <c r="I35" s="78">
        <v>0</v>
      </c>
      <c r="J35" s="78">
        <v>0</v>
      </c>
      <c r="K35" s="78">
        <v>0</v>
      </c>
    </row>
    <row r="36" spans="1:13" s="141" customFormat="1" ht="14.1" customHeight="1">
      <c r="A36" s="76" t="s">
        <v>106</v>
      </c>
      <c r="B36" s="77" t="s">
        <v>42</v>
      </c>
      <c r="C36" s="76" t="s">
        <v>115</v>
      </c>
      <c r="D36" s="78">
        <v>1709.863666</v>
      </c>
      <c r="E36" s="78">
        <v>604.00627807954243</v>
      </c>
      <c r="F36" s="78">
        <v>200.19022699999999</v>
      </c>
      <c r="G36" s="78">
        <v>144.97032799999999</v>
      </c>
      <c r="H36" s="78">
        <v>112.78339992045764</v>
      </c>
      <c r="I36" s="78">
        <v>268.2877736259673</v>
      </c>
      <c r="J36" s="78">
        <v>300.42313637403271</v>
      </c>
      <c r="K36" s="78">
        <v>79.202522999999999</v>
      </c>
    </row>
    <row r="37" spans="1:13" s="141" customFormat="1" ht="14.1" customHeight="1">
      <c r="A37" s="76" t="s">
        <v>106</v>
      </c>
      <c r="B37" s="77" t="s">
        <v>50</v>
      </c>
      <c r="C37" s="76" t="s">
        <v>117</v>
      </c>
      <c r="D37" s="78">
        <v>210.47306999999995</v>
      </c>
      <c r="E37" s="78">
        <v>14.483105999999999</v>
      </c>
      <c r="F37" s="78">
        <v>53.945203999999997</v>
      </c>
      <c r="G37" s="78">
        <v>133.03473099999999</v>
      </c>
      <c r="H37" s="78">
        <v>0</v>
      </c>
      <c r="I37" s="78">
        <v>5.8398820000000002</v>
      </c>
      <c r="J37" s="78">
        <v>3.170147</v>
      </c>
      <c r="K37" s="78">
        <v>0</v>
      </c>
    </row>
    <row r="38" spans="1:13" s="141" customFormat="1" ht="14.1" customHeight="1">
      <c r="A38" s="76" t="s">
        <v>106</v>
      </c>
      <c r="B38" s="77" t="s">
        <v>52</v>
      </c>
      <c r="C38" s="76" t="s">
        <v>118</v>
      </c>
      <c r="D38" s="78">
        <v>21.083485000000003</v>
      </c>
      <c r="E38" s="78">
        <v>2.3677900000000003</v>
      </c>
      <c r="F38" s="78">
        <v>1.6120400000000004</v>
      </c>
      <c r="G38" s="78">
        <v>3.7110690000000002</v>
      </c>
      <c r="H38" s="78">
        <v>0.69432799999999995</v>
      </c>
      <c r="I38" s="78">
        <v>1.4058640000000002</v>
      </c>
      <c r="J38" s="78">
        <v>10.948973000000001</v>
      </c>
      <c r="K38" s="78">
        <v>0.34342099999999998</v>
      </c>
    </row>
    <row r="39" spans="1:13" s="141" customFormat="1" ht="14.1" customHeight="1">
      <c r="A39" s="76" t="s">
        <v>106</v>
      </c>
      <c r="B39" s="77" t="s">
        <v>280</v>
      </c>
      <c r="C39" s="76" t="s">
        <v>281</v>
      </c>
      <c r="D39" s="78">
        <v>0.76830100000000001</v>
      </c>
      <c r="E39" s="78">
        <v>0.272897</v>
      </c>
      <c r="F39" s="78">
        <v>0.125222</v>
      </c>
      <c r="G39" s="78">
        <v>0</v>
      </c>
      <c r="H39" s="78">
        <v>4.1132000000000002E-2</v>
      </c>
      <c r="I39" s="78">
        <v>7.3625999999999997E-2</v>
      </c>
      <c r="J39" s="78">
        <v>8.0282000000000006E-2</v>
      </c>
      <c r="K39" s="78">
        <v>0.17514199999999999</v>
      </c>
    </row>
    <row r="40" spans="1:13" s="141" customFormat="1" ht="14.1" customHeight="1">
      <c r="A40" s="76" t="s">
        <v>106</v>
      </c>
      <c r="B40" s="77" t="s">
        <v>62</v>
      </c>
      <c r="C40" s="76" t="s">
        <v>121</v>
      </c>
      <c r="D40" s="78">
        <v>5.6120839999999994</v>
      </c>
      <c r="E40" s="78">
        <v>1.435441</v>
      </c>
      <c r="F40" s="78">
        <v>0.23470299999999999</v>
      </c>
      <c r="G40" s="78">
        <v>0.85492400000000002</v>
      </c>
      <c r="H40" s="78">
        <v>0.36511199999999999</v>
      </c>
      <c r="I40" s="78">
        <v>1.1858709999999999</v>
      </c>
      <c r="J40" s="78">
        <v>0.59533700000000001</v>
      </c>
      <c r="K40" s="78">
        <v>0.94069599999999998</v>
      </c>
    </row>
    <row r="41" spans="1:13" s="63" customFormat="1" ht="14.1" customHeight="1">
      <c r="A41" s="60" t="s">
        <v>224</v>
      </c>
      <c r="B41" s="95" t="s">
        <v>225</v>
      </c>
      <c r="C41" s="60" t="s">
        <v>226</v>
      </c>
      <c r="D41" s="52">
        <v>2.312052</v>
      </c>
      <c r="E41" s="52">
        <v>1.9117029999999999</v>
      </c>
      <c r="F41" s="52">
        <v>0</v>
      </c>
      <c r="G41" s="52">
        <v>0</v>
      </c>
      <c r="H41" s="52">
        <v>0</v>
      </c>
      <c r="I41" s="52">
        <v>0</v>
      </c>
      <c r="J41" s="52">
        <v>0.40034900000000001</v>
      </c>
      <c r="K41" s="52">
        <v>0</v>
      </c>
    </row>
    <row r="42" spans="1:13" s="63" customFormat="1" ht="14.1" customHeight="1">
      <c r="A42" s="60" t="s">
        <v>227</v>
      </c>
      <c r="B42" s="95" t="s">
        <v>228</v>
      </c>
      <c r="C42" s="60" t="s">
        <v>229</v>
      </c>
      <c r="D42" s="52">
        <v>0</v>
      </c>
      <c r="E42" s="52">
        <v>0</v>
      </c>
      <c r="F42" s="52">
        <v>0</v>
      </c>
      <c r="G42" s="52">
        <v>0</v>
      </c>
      <c r="H42" s="52">
        <v>0</v>
      </c>
      <c r="I42" s="52">
        <v>0</v>
      </c>
      <c r="J42" s="52">
        <v>0</v>
      </c>
      <c r="K42" s="52">
        <v>0</v>
      </c>
    </row>
    <row r="43" spans="1:13" s="63" customFormat="1" ht="14.1" customHeight="1">
      <c r="A43" s="60" t="s">
        <v>230</v>
      </c>
      <c r="B43" s="95" t="s">
        <v>231</v>
      </c>
      <c r="C43" s="60" t="s">
        <v>232</v>
      </c>
      <c r="D43" s="52">
        <v>2.8308070000000005</v>
      </c>
      <c r="E43" s="52">
        <v>0</v>
      </c>
      <c r="F43" s="52">
        <v>0</v>
      </c>
      <c r="G43" s="52">
        <v>0.46153</v>
      </c>
      <c r="H43" s="52">
        <v>0</v>
      </c>
      <c r="I43" s="52">
        <v>2.1888770000000002</v>
      </c>
      <c r="J43" s="52">
        <v>0.1804</v>
      </c>
      <c r="K43" s="52">
        <v>0</v>
      </c>
    </row>
    <row r="44" spans="1:13" s="63" customFormat="1" ht="14.1" customHeight="1">
      <c r="A44" s="60" t="s">
        <v>233</v>
      </c>
      <c r="B44" s="95" t="s">
        <v>234</v>
      </c>
      <c r="C44" s="60" t="s">
        <v>130</v>
      </c>
      <c r="D44" s="52">
        <v>900.78836799999999</v>
      </c>
      <c r="E44" s="52">
        <v>0</v>
      </c>
      <c r="F44" s="52">
        <v>62.962885999999997</v>
      </c>
      <c r="G44" s="52">
        <v>168.61428599999999</v>
      </c>
      <c r="H44" s="52">
        <v>59.187486</v>
      </c>
      <c r="I44" s="52">
        <v>198.843951</v>
      </c>
      <c r="J44" s="52">
        <v>353.59958499999999</v>
      </c>
      <c r="K44" s="52">
        <v>57.580174</v>
      </c>
      <c r="L44" s="64">
        <v>-0.2116320000000087</v>
      </c>
      <c r="M44" s="64">
        <v>-0.2116320000000087</v>
      </c>
    </row>
    <row r="45" spans="1:13" s="63" customFormat="1" ht="14.1" customHeight="1">
      <c r="A45" s="60" t="s">
        <v>235</v>
      </c>
      <c r="B45" s="95" t="s">
        <v>236</v>
      </c>
      <c r="C45" s="60" t="s">
        <v>237</v>
      </c>
      <c r="D45" s="52">
        <v>945.97512900000004</v>
      </c>
      <c r="E45" s="52">
        <v>945.97512900000004</v>
      </c>
      <c r="F45" s="52">
        <v>0</v>
      </c>
      <c r="G45" s="52">
        <v>0</v>
      </c>
      <c r="H45" s="52">
        <v>0</v>
      </c>
      <c r="I45" s="52">
        <v>0</v>
      </c>
      <c r="J45" s="52">
        <v>0</v>
      </c>
      <c r="K45" s="52">
        <v>0</v>
      </c>
      <c r="M45" s="64">
        <v>40.144000000000005</v>
      </c>
    </row>
    <row r="46" spans="1:13" s="63" customFormat="1" ht="14.1" customHeight="1">
      <c r="A46" s="60" t="s">
        <v>238</v>
      </c>
      <c r="B46" s="95" t="s">
        <v>64</v>
      </c>
      <c r="C46" s="60" t="s">
        <v>30</v>
      </c>
      <c r="D46" s="52">
        <v>29.841015000000002</v>
      </c>
      <c r="E46" s="52">
        <v>19.236162</v>
      </c>
      <c r="F46" s="52">
        <v>1.566465</v>
      </c>
      <c r="G46" s="52">
        <v>1.0033779999999999</v>
      </c>
      <c r="H46" s="52">
        <v>2.298025</v>
      </c>
      <c r="I46" s="52">
        <v>1.6257549999999998</v>
      </c>
      <c r="J46" s="52">
        <v>3.7493239999999997</v>
      </c>
      <c r="K46" s="52">
        <v>0.36190600000000012</v>
      </c>
    </row>
    <row r="47" spans="1:13" s="63" customFormat="1" ht="14.1" customHeight="1">
      <c r="A47" s="60" t="s">
        <v>239</v>
      </c>
      <c r="B47" s="95" t="s">
        <v>240</v>
      </c>
      <c r="C47" s="60" t="s">
        <v>241</v>
      </c>
      <c r="D47" s="52">
        <v>0.40853499999999998</v>
      </c>
      <c r="E47" s="52">
        <v>0.40853499999999998</v>
      </c>
      <c r="F47" s="52">
        <v>0</v>
      </c>
      <c r="G47" s="52">
        <v>0</v>
      </c>
      <c r="H47" s="52">
        <v>0</v>
      </c>
      <c r="I47" s="52">
        <v>0</v>
      </c>
      <c r="J47" s="52">
        <v>0</v>
      </c>
      <c r="K47" s="52">
        <v>0</v>
      </c>
    </row>
    <row r="48" spans="1:13" s="63" customFormat="1" ht="14.1" customHeight="1">
      <c r="A48" s="60" t="s">
        <v>242</v>
      </c>
      <c r="B48" s="95" t="s">
        <v>243</v>
      </c>
      <c r="C48" s="60" t="s">
        <v>244</v>
      </c>
      <c r="D48" s="52">
        <v>0</v>
      </c>
      <c r="E48" s="52">
        <v>0</v>
      </c>
      <c r="F48" s="52">
        <v>0</v>
      </c>
      <c r="G48" s="52">
        <v>0</v>
      </c>
      <c r="H48" s="52">
        <v>0</v>
      </c>
      <c r="I48" s="52">
        <v>0</v>
      </c>
      <c r="J48" s="52">
        <v>0</v>
      </c>
      <c r="K48" s="52">
        <v>0</v>
      </c>
    </row>
    <row r="49" spans="1:11" s="63" customFormat="1" ht="14.1" customHeight="1">
      <c r="A49" s="60" t="s">
        <v>245</v>
      </c>
      <c r="B49" s="95" t="s">
        <v>246</v>
      </c>
      <c r="C49" s="60" t="s">
        <v>247</v>
      </c>
      <c r="D49" s="52">
        <v>5.7226450000000009</v>
      </c>
      <c r="E49" s="52">
        <v>1.8831359999999999</v>
      </c>
      <c r="F49" s="52">
        <v>0.88627</v>
      </c>
      <c r="G49" s="52">
        <v>0.68955200000000005</v>
      </c>
      <c r="H49" s="52">
        <v>0.252386</v>
      </c>
      <c r="I49" s="52">
        <v>0.61702500000000005</v>
      </c>
      <c r="J49" s="52">
        <v>1.0690550000000001</v>
      </c>
      <c r="K49" s="52">
        <v>0.32522099999999998</v>
      </c>
    </row>
    <row r="50" spans="1:11" s="63" customFormat="1" ht="14.1" customHeight="1">
      <c r="A50" s="60" t="s">
        <v>248</v>
      </c>
      <c r="B50" s="95" t="s">
        <v>144</v>
      </c>
      <c r="C50" s="60" t="s">
        <v>93</v>
      </c>
      <c r="D50" s="52">
        <v>38.424469000000002</v>
      </c>
      <c r="E50" s="52">
        <v>9.460324</v>
      </c>
      <c r="F50" s="52">
        <v>1.9030879999999999</v>
      </c>
      <c r="G50" s="52">
        <v>2.4607009999999998</v>
      </c>
      <c r="H50" s="52">
        <v>5.6784150000000002</v>
      </c>
      <c r="I50" s="52">
        <v>7.8910790000000004</v>
      </c>
      <c r="J50" s="52">
        <v>7.3175439999999998</v>
      </c>
      <c r="K50" s="52">
        <v>3.7133180000000001</v>
      </c>
    </row>
    <row r="51" spans="1:11" s="63" customFormat="1" ht="14.1" customHeight="1">
      <c r="A51" s="60" t="s">
        <v>249</v>
      </c>
      <c r="B51" s="95" t="s">
        <v>417</v>
      </c>
      <c r="C51" s="60" t="s">
        <v>251</v>
      </c>
      <c r="D51" s="52">
        <v>53.315990999999997</v>
      </c>
      <c r="E51" s="52">
        <v>0</v>
      </c>
      <c r="F51" s="52">
        <v>0</v>
      </c>
      <c r="G51" s="52">
        <v>0</v>
      </c>
      <c r="H51" s="52">
        <v>0</v>
      </c>
      <c r="I51" s="52">
        <v>51.948653999999998</v>
      </c>
      <c r="J51" s="52">
        <v>1.367337</v>
      </c>
      <c r="K51" s="52">
        <v>0</v>
      </c>
    </row>
    <row r="52" spans="1:11" s="63" customFormat="1" ht="14.1" customHeight="1">
      <c r="A52" s="60" t="s">
        <v>252</v>
      </c>
      <c r="B52" s="95" t="s">
        <v>83</v>
      </c>
      <c r="C52" s="60" t="s">
        <v>116</v>
      </c>
      <c r="D52" s="52">
        <v>5.143948</v>
      </c>
      <c r="E52" s="52">
        <v>0.84069300000000002</v>
      </c>
      <c r="F52" s="52">
        <v>0.63434999999999997</v>
      </c>
      <c r="G52" s="52">
        <v>0.63841099999999995</v>
      </c>
      <c r="H52" s="52">
        <v>0.73080499999999993</v>
      </c>
      <c r="I52" s="52">
        <v>1.28973</v>
      </c>
      <c r="J52" s="52">
        <v>0.57027899999999998</v>
      </c>
      <c r="K52" s="52">
        <v>0.43967999999999996</v>
      </c>
    </row>
    <row r="53" spans="1:11" s="63" customFormat="1" ht="14.1" customHeight="1">
      <c r="A53" s="60" t="s">
        <v>253</v>
      </c>
      <c r="B53" s="95" t="s">
        <v>422</v>
      </c>
      <c r="C53" s="60" t="s">
        <v>255</v>
      </c>
      <c r="D53" s="52">
        <v>88.450906000000003</v>
      </c>
      <c r="E53" s="52">
        <v>72.694919999999996</v>
      </c>
      <c r="F53" s="52">
        <v>0</v>
      </c>
      <c r="G53" s="52">
        <v>3.8840819999999998</v>
      </c>
      <c r="H53" s="52">
        <v>0</v>
      </c>
      <c r="I53" s="52">
        <v>2.2536330000000002</v>
      </c>
      <c r="J53" s="52">
        <v>9.618271</v>
      </c>
      <c r="K53" s="52">
        <v>0</v>
      </c>
    </row>
    <row r="54" spans="1:11" s="63" customFormat="1" ht="14.1" customHeight="1">
      <c r="A54" s="60" t="s">
        <v>256</v>
      </c>
      <c r="B54" s="95" t="s">
        <v>257</v>
      </c>
      <c r="C54" s="60" t="s">
        <v>258</v>
      </c>
      <c r="D54" s="52">
        <v>0.88118600000000002</v>
      </c>
      <c r="E54" s="52">
        <v>7.4596999999999997E-2</v>
      </c>
      <c r="F54" s="52">
        <v>0</v>
      </c>
      <c r="G54" s="52">
        <v>0</v>
      </c>
      <c r="H54" s="52">
        <v>0</v>
      </c>
      <c r="I54" s="52">
        <v>0.43636900000000001</v>
      </c>
      <c r="J54" s="52">
        <v>0.37021999999999999</v>
      </c>
      <c r="K54" s="52">
        <v>0</v>
      </c>
    </row>
    <row r="55" spans="1:11" s="63" customFormat="1" ht="14.1" customHeight="1">
      <c r="A55" s="60" t="s">
        <v>259</v>
      </c>
      <c r="B55" s="95" t="s">
        <v>260</v>
      </c>
      <c r="C55" s="60" t="s">
        <v>261</v>
      </c>
      <c r="D55" s="52">
        <v>223.691419</v>
      </c>
      <c r="E55" s="52">
        <v>25.986778000000001</v>
      </c>
      <c r="F55" s="52">
        <v>54.849468999999999</v>
      </c>
      <c r="G55" s="52">
        <v>8.2616359999999993</v>
      </c>
      <c r="H55" s="52">
        <v>1.7765649999999999</v>
      </c>
      <c r="I55" s="52">
        <v>79.712208000000004</v>
      </c>
      <c r="J55" s="52">
        <v>37.791381999999999</v>
      </c>
      <c r="K55" s="52">
        <v>15.313381</v>
      </c>
    </row>
    <row r="56" spans="1:11" s="63" customFormat="1" ht="14.1" customHeight="1">
      <c r="A56" s="60" t="s">
        <v>262</v>
      </c>
      <c r="B56" s="95" t="s">
        <v>263</v>
      </c>
      <c r="C56" s="60" t="s">
        <v>264</v>
      </c>
      <c r="D56" s="52">
        <v>27.569835000000001</v>
      </c>
      <c r="E56" s="52">
        <v>0</v>
      </c>
      <c r="F56" s="52">
        <v>0</v>
      </c>
      <c r="G56" s="52">
        <v>0</v>
      </c>
      <c r="H56" s="52">
        <v>0</v>
      </c>
      <c r="I56" s="52">
        <v>0.192719</v>
      </c>
      <c r="J56" s="52">
        <v>27.377116000000001</v>
      </c>
      <c r="K56" s="52">
        <v>0</v>
      </c>
    </row>
    <row r="57" spans="1:11" s="63" customFormat="1" ht="14.1" customHeight="1">
      <c r="A57" s="60" t="s">
        <v>265</v>
      </c>
      <c r="B57" s="95" t="s">
        <v>266</v>
      </c>
      <c r="C57" s="60" t="s">
        <v>267</v>
      </c>
      <c r="D57" s="52">
        <v>2.1926079999999999</v>
      </c>
      <c r="E57" s="52">
        <v>0</v>
      </c>
      <c r="F57" s="52">
        <v>0</v>
      </c>
      <c r="G57" s="52">
        <v>0.111596</v>
      </c>
      <c r="H57" s="52">
        <v>0</v>
      </c>
      <c r="I57" s="52">
        <v>0</v>
      </c>
      <c r="J57" s="52">
        <v>2.0810119999999999</v>
      </c>
      <c r="K57" s="52">
        <v>0</v>
      </c>
    </row>
    <row r="58" spans="1:11" s="87" customFormat="1" ht="14.1" customHeight="1">
      <c r="A58" s="82">
        <v>3</v>
      </c>
      <c r="B58" s="69" t="s">
        <v>268</v>
      </c>
      <c r="C58" s="67" t="s">
        <v>53</v>
      </c>
      <c r="D58" s="52">
        <v>0</v>
      </c>
      <c r="E58" s="68">
        <v>0</v>
      </c>
      <c r="F58" s="68">
        <v>0</v>
      </c>
      <c r="G58" s="68">
        <v>0</v>
      </c>
      <c r="H58" s="68">
        <v>0</v>
      </c>
      <c r="I58" s="68"/>
      <c r="J58" s="68"/>
      <c r="K58" s="68">
        <v>0</v>
      </c>
    </row>
    <row r="59" spans="1:11" s="94" customFormat="1" ht="14.1" customHeight="1">
      <c r="A59" s="82">
        <v>4</v>
      </c>
      <c r="B59" s="69" t="s">
        <v>269</v>
      </c>
      <c r="C59" s="82" t="s">
        <v>149</v>
      </c>
      <c r="D59" s="52">
        <v>0</v>
      </c>
      <c r="E59" s="52">
        <v>0</v>
      </c>
      <c r="F59" s="52">
        <v>0</v>
      </c>
      <c r="G59" s="52">
        <v>0</v>
      </c>
      <c r="H59" s="52">
        <v>0</v>
      </c>
      <c r="I59" s="52">
        <v>0</v>
      </c>
      <c r="J59" s="52">
        <v>0</v>
      </c>
      <c r="K59" s="52">
        <v>0</v>
      </c>
    </row>
    <row r="60" spans="1:11" s="94" customFormat="1" ht="14.1" customHeight="1">
      <c r="A60" s="82">
        <v>5</v>
      </c>
      <c r="B60" s="69" t="s">
        <v>270</v>
      </c>
      <c r="C60" s="82" t="s">
        <v>298</v>
      </c>
      <c r="D60" s="52">
        <v>0</v>
      </c>
      <c r="E60" s="52">
        <v>0</v>
      </c>
      <c r="F60" s="52">
        <v>0</v>
      </c>
      <c r="G60" s="52">
        <v>0</v>
      </c>
      <c r="H60" s="52">
        <v>0</v>
      </c>
      <c r="I60" s="52">
        <v>0</v>
      </c>
      <c r="J60" s="52">
        <v>0</v>
      </c>
      <c r="K60" s="52">
        <v>0</v>
      </c>
    </row>
    <row r="61" spans="1:11" s="94" customFormat="1" ht="14.1" customHeight="1">
      <c r="A61" s="96">
        <v>6</v>
      </c>
      <c r="B61" s="97" t="s">
        <v>271</v>
      </c>
      <c r="C61" s="96" t="s">
        <v>299</v>
      </c>
      <c r="D61" s="73">
        <v>8835.93</v>
      </c>
      <c r="E61" s="73">
        <v>8835.93</v>
      </c>
      <c r="F61" s="72">
        <v>0</v>
      </c>
      <c r="G61" s="72">
        <v>0</v>
      </c>
      <c r="H61" s="72">
        <v>0</v>
      </c>
      <c r="I61" s="73"/>
      <c r="J61" s="72">
        <v>0</v>
      </c>
      <c r="K61" s="72">
        <v>0</v>
      </c>
    </row>
    <row r="62" spans="1:11" ht="14.1" customHeight="1">
      <c r="A62" s="1079" t="s">
        <v>272</v>
      </c>
      <c r="B62" s="1079"/>
      <c r="C62" s="1079"/>
      <c r="D62" s="1079"/>
      <c r="E62" s="1079"/>
      <c r="F62" s="1079"/>
      <c r="G62" s="1079"/>
      <c r="H62" s="1079"/>
      <c r="I62" s="1079"/>
      <c r="J62" s="1079"/>
      <c r="K62" s="1079"/>
    </row>
    <row r="63" spans="1:11">
      <c r="A63" s="98"/>
      <c r="B63" s="58"/>
      <c r="C63" s="58"/>
      <c r="E63" s="99"/>
      <c r="F63" s="58"/>
      <c r="G63" s="58"/>
      <c r="H63" s="58"/>
      <c r="I63" s="58"/>
      <c r="J63" s="58"/>
      <c r="K63" s="58"/>
    </row>
    <row r="64" spans="1:11">
      <c r="A64" s="98"/>
      <c r="B64" s="58"/>
      <c r="C64" s="58"/>
      <c r="E64" s="58"/>
      <c r="F64" s="58"/>
      <c r="G64" s="58"/>
      <c r="H64" s="58"/>
      <c r="I64" s="58"/>
      <c r="J64" s="58"/>
      <c r="K64" s="58"/>
    </row>
    <row r="65" spans="1:11">
      <c r="A65" s="98"/>
      <c r="B65" s="100"/>
      <c r="C65" s="58"/>
      <c r="E65" s="58"/>
      <c r="F65" s="58"/>
      <c r="G65" s="58"/>
      <c r="H65" s="58"/>
      <c r="I65" s="58"/>
      <c r="J65" s="58"/>
      <c r="K65" s="58"/>
    </row>
    <row r="66" spans="1:11">
      <c r="A66" s="98"/>
      <c r="B66" s="100"/>
      <c r="C66" s="58"/>
      <c r="E66" s="58"/>
      <c r="F66" s="58"/>
      <c r="G66" s="58"/>
      <c r="H66" s="58"/>
      <c r="I66" s="58"/>
      <c r="J66" s="58"/>
      <c r="K66" s="58"/>
    </row>
    <row r="67" spans="1:11">
      <c r="A67" s="98"/>
      <c r="B67" s="63"/>
      <c r="C67" s="58"/>
      <c r="E67" s="58"/>
      <c r="F67" s="58"/>
      <c r="G67" s="58"/>
      <c r="H67" s="58"/>
      <c r="I67" s="58"/>
      <c r="J67" s="58"/>
      <c r="K67" s="58"/>
    </row>
    <row r="68" spans="1:11">
      <c r="A68" s="98"/>
      <c r="B68" s="58"/>
      <c r="C68" s="58"/>
      <c r="E68" s="58"/>
      <c r="F68" s="58"/>
      <c r="G68" s="58"/>
      <c r="H68" s="58"/>
      <c r="I68" s="58"/>
      <c r="J68" s="58"/>
      <c r="K68" s="58"/>
    </row>
    <row r="69" spans="1:11">
      <c r="A69" s="98"/>
      <c r="B69" s="58"/>
      <c r="C69" s="58"/>
      <c r="E69" s="58"/>
      <c r="F69" s="58"/>
      <c r="G69" s="58"/>
      <c r="H69" s="58"/>
      <c r="I69" s="58"/>
      <c r="J69" s="58"/>
      <c r="K69" s="58"/>
    </row>
    <row r="70" spans="1:11">
      <c r="A70" s="98"/>
      <c r="B70" s="58"/>
      <c r="C70" s="58"/>
      <c r="E70" s="58"/>
      <c r="F70" s="58"/>
      <c r="G70" s="58"/>
      <c r="H70" s="58"/>
      <c r="I70" s="58"/>
      <c r="J70" s="58"/>
      <c r="K70" s="58"/>
    </row>
    <row r="71" spans="1:11">
      <c r="A71" s="98"/>
      <c r="B71" s="58"/>
      <c r="C71" s="58"/>
      <c r="E71" s="58"/>
      <c r="F71" s="58"/>
      <c r="G71" s="58"/>
      <c r="H71" s="58"/>
      <c r="I71" s="58"/>
      <c r="J71" s="58"/>
      <c r="K71" s="58"/>
    </row>
    <row r="72" spans="1:11">
      <c r="A72" s="98"/>
      <c r="B72" s="58"/>
      <c r="C72" s="58"/>
      <c r="E72" s="58"/>
      <c r="F72" s="58"/>
      <c r="G72" s="58"/>
      <c r="H72" s="58"/>
      <c r="I72" s="58"/>
      <c r="J72" s="58"/>
      <c r="K72" s="58"/>
    </row>
    <row r="73" spans="1:11">
      <c r="A73" s="98"/>
      <c r="B73" s="58"/>
      <c r="C73" s="58"/>
      <c r="E73" s="58"/>
      <c r="F73" s="58"/>
      <c r="G73" s="58"/>
      <c r="H73" s="58"/>
      <c r="I73" s="58"/>
      <c r="J73" s="58"/>
      <c r="K73" s="58"/>
    </row>
    <row r="74" spans="1:11">
      <c r="A74" s="98"/>
      <c r="B74" s="58"/>
      <c r="C74" s="58"/>
      <c r="E74" s="58"/>
      <c r="F74" s="58"/>
      <c r="G74" s="58"/>
      <c r="H74" s="58"/>
      <c r="I74" s="58"/>
      <c r="J74" s="58"/>
      <c r="K74" s="58"/>
    </row>
    <row r="75" spans="1:11">
      <c r="A75" s="98"/>
      <c r="B75" s="58"/>
      <c r="C75" s="58"/>
      <c r="E75" s="58"/>
      <c r="F75" s="58"/>
      <c r="G75" s="58"/>
      <c r="H75" s="58"/>
      <c r="I75" s="58"/>
      <c r="J75" s="58"/>
      <c r="K75" s="58"/>
    </row>
    <row r="76" spans="1:11">
      <c r="A76" s="98"/>
      <c r="B76" s="58"/>
      <c r="C76" s="58"/>
      <c r="E76" s="58"/>
      <c r="F76" s="58"/>
      <c r="G76" s="58"/>
      <c r="H76" s="58"/>
      <c r="I76" s="58"/>
      <c r="J76" s="58"/>
      <c r="K76" s="58"/>
    </row>
    <row r="77" spans="1:11">
      <c r="A77" s="98"/>
      <c r="B77" s="58"/>
      <c r="C77" s="58"/>
      <c r="E77" s="58"/>
      <c r="F77" s="58"/>
      <c r="G77" s="58"/>
      <c r="H77" s="58"/>
      <c r="I77" s="58"/>
      <c r="J77" s="58"/>
      <c r="K77" s="58"/>
    </row>
    <row r="78" spans="1:11">
      <c r="A78" s="98"/>
      <c r="B78" s="58"/>
      <c r="C78" s="58"/>
      <c r="E78" s="58"/>
      <c r="F78" s="58"/>
      <c r="G78" s="58"/>
      <c r="H78" s="58"/>
      <c r="I78" s="58"/>
      <c r="J78" s="58"/>
      <c r="K78" s="58"/>
    </row>
    <row r="79" spans="1:11">
      <c r="A79" s="98"/>
      <c r="B79" s="58"/>
      <c r="C79" s="58"/>
      <c r="E79" s="58"/>
      <c r="F79" s="58"/>
      <c r="G79" s="58"/>
      <c r="H79" s="58"/>
      <c r="I79" s="58"/>
      <c r="J79" s="58"/>
      <c r="K79" s="58"/>
    </row>
    <row r="80" spans="1:11">
      <c r="A80" s="98"/>
      <c r="B80" s="58"/>
      <c r="C80" s="58"/>
      <c r="E80" s="58"/>
      <c r="F80" s="58"/>
      <c r="G80" s="58"/>
      <c r="H80" s="58"/>
      <c r="I80" s="58"/>
      <c r="J80" s="58"/>
      <c r="K80" s="58"/>
    </row>
    <row r="81" spans="1:11">
      <c r="A81" s="98"/>
      <c r="B81" s="58"/>
      <c r="C81" s="58"/>
      <c r="E81" s="58"/>
      <c r="F81" s="58"/>
      <c r="G81" s="58"/>
      <c r="H81" s="58"/>
      <c r="I81" s="58"/>
      <c r="J81" s="58"/>
      <c r="K81" s="58"/>
    </row>
    <row r="82" spans="1:11">
      <c r="A82" s="98"/>
      <c r="B82" s="58"/>
      <c r="C82" s="58"/>
      <c r="E82" s="58"/>
      <c r="F82" s="58"/>
      <c r="G82" s="58"/>
      <c r="H82" s="58"/>
      <c r="I82" s="58"/>
      <c r="J82" s="58"/>
      <c r="K82" s="58"/>
    </row>
    <row r="83" spans="1:11">
      <c r="A83" s="98"/>
      <c r="B83" s="58"/>
      <c r="C83" s="58"/>
      <c r="E83" s="58"/>
      <c r="F83" s="58"/>
      <c r="G83" s="58"/>
      <c r="H83" s="58"/>
      <c r="I83" s="58"/>
      <c r="J83" s="58"/>
      <c r="K83" s="58"/>
    </row>
    <row r="84" spans="1:11">
      <c r="A84" s="98"/>
      <c r="B84" s="58"/>
      <c r="C84" s="58"/>
      <c r="E84" s="58"/>
      <c r="F84" s="58"/>
      <c r="G84" s="58"/>
      <c r="H84" s="58"/>
      <c r="I84" s="58"/>
      <c r="J84" s="58"/>
      <c r="K84" s="58"/>
    </row>
    <row r="85" spans="1:11">
      <c r="A85" s="98"/>
      <c r="B85" s="58"/>
      <c r="C85" s="58"/>
      <c r="E85" s="58"/>
      <c r="F85" s="58"/>
      <c r="G85" s="58"/>
      <c r="H85" s="58"/>
      <c r="I85" s="58"/>
      <c r="J85" s="58"/>
      <c r="K85" s="58"/>
    </row>
    <row r="86" spans="1:11">
      <c r="A86" s="98"/>
      <c r="B86" s="58"/>
      <c r="C86" s="58"/>
      <c r="E86" s="58"/>
      <c r="F86" s="58"/>
      <c r="G86" s="58"/>
      <c r="H86" s="58"/>
      <c r="I86" s="58"/>
      <c r="J86" s="58"/>
      <c r="K86" s="58"/>
    </row>
    <row r="87" spans="1:11">
      <c r="A87" s="98"/>
      <c r="B87" s="58"/>
      <c r="C87" s="58"/>
      <c r="E87" s="58"/>
      <c r="F87" s="58"/>
      <c r="G87" s="58"/>
      <c r="H87" s="58"/>
      <c r="I87" s="58"/>
      <c r="J87" s="58"/>
      <c r="K87" s="58"/>
    </row>
    <row r="88" spans="1:11">
      <c r="A88" s="98"/>
      <c r="B88" s="58"/>
      <c r="C88" s="58"/>
      <c r="E88" s="58"/>
      <c r="F88" s="58"/>
      <c r="G88" s="58"/>
      <c r="H88" s="58"/>
      <c r="I88" s="58"/>
      <c r="J88" s="58"/>
      <c r="K88" s="58"/>
    </row>
    <row r="89" spans="1:11">
      <c r="A89" s="98"/>
      <c r="B89" s="58"/>
      <c r="C89" s="58"/>
      <c r="E89" s="58"/>
      <c r="F89" s="58"/>
      <c r="G89" s="58"/>
      <c r="H89" s="58"/>
      <c r="I89" s="58"/>
      <c r="J89" s="58"/>
      <c r="K89" s="58"/>
    </row>
    <row r="90" spans="1:11">
      <c r="A90" s="98"/>
      <c r="B90" s="58"/>
      <c r="C90" s="58"/>
      <c r="E90" s="58"/>
      <c r="F90" s="58"/>
      <c r="G90" s="58"/>
      <c r="H90" s="58"/>
      <c r="I90" s="58"/>
      <c r="J90" s="58"/>
      <c r="K90" s="58"/>
    </row>
    <row r="91" spans="1:11">
      <c r="A91" s="98"/>
      <c r="B91" s="58"/>
      <c r="C91" s="58"/>
      <c r="E91" s="58"/>
      <c r="F91" s="58"/>
      <c r="G91" s="58"/>
      <c r="H91" s="58"/>
      <c r="I91" s="58"/>
      <c r="J91" s="58"/>
      <c r="K91" s="58"/>
    </row>
    <row r="92" spans="1:11">
      <c r="A92" s="98"/>
      <c r="B92" s="58"/>
      <c r="C92" s="58"/>
      <c r="E92" s="58"/>
      <c r="F92" s="58"/>
      <c r="G92" s="58"/>
      <c r="H92" s="58"/>
      <c r="I92" s="58"/>
      <c r="J92" s="58"/>
      <c r="K92" s="58"/>
    </row>
    <row r="93" spans="1:11">
      <c r="A93" s="98"/>
      <c r="B93" s="58"/>
      <c r="C93" s="58"/>
      <c r="E93" s="58"/>
      <c r="F93" s="58"/>
      <c r="G93" s="58"/>
      <c r="H93" s="58"/>
      <c r="I93" s="58"/>
      <c r="J93" s="58"/>
      <c r="K93" s="58"/>
    </row>
    <row r="94" spans="1:11">
      <c r="A94" s="98"/>
      <c r="B94" s="58"/>
      <c r="C94" s="58"/>
      <c r="E94" s="58"/>
      <c r="F94" s="58"/>
      <c r="G94" s="58"/>
      <c r="H94" s="58"/>
      <c r="I94" s="58"/>
      <c r="J94" s="58"/>
      <c r="K94" s="58"/>
    </row>
    <row r="95" spans="1:11">
      <c r="A95" s="98"/>
      <c r="B95" s="58"/>
      <c r="C95" s="58"/>
      <c r="E95" s="58"/>
      <c r="F95" s="58"/>
      <c r="G95" s="58"/>
      <c r="H95" s="58"/>
      <c r="I95" s="58"/>
      <c r="J95" s="58"/>
      <c r="K95" s="58"/>
    </row>
    <row r="96" spans="1:11">
      <c r="A96" s="98"/>
      <c r="B96" s="58"/>
      <c r="C96" s="58"/>
      <c r="E96" s="58"/>
      <c r="F96" s="58"/>
      <c r="G96" s="58"/>
      <c r="H96" s="58"/>
      <c r="I96" s="58"/>
      <c r="J96" s="58"/>
      <c r="K96" s="58"/>
    </row>
    <row r="97" spans="1:11">
      <c r="A97" s="98"/>
      <c r="B97" s="58"/>
      <c r="C97" s="58"/>
      <c r="E97" s="58"/>
      <c r="F97" s="58"/>
      <c r="G97" s="58"/>
      <c r="H97" s="58"/>
      <c r="I97" s="58"/>
      <c r="J97" s="58"/>
      <c r="K97" s="58"/>
    </row>
    <row r="98" spans="1:11">
      <c r="A98" s="98"/>
      <c r="B98" s="58"/>
      <c r="C98" s="58"/>
      <c r="E98" s="58"/>
      <c r="F98" s="58"/>
      <c r="G98" s="58"/>
      <c r="H98" s="58"/>
      <c r="I98" s="58"/>
      <c r="J98" s="58"/>
      <c r="K98" s="58"/>
    </row>
    <row r="99" spans="1:11">
      <c r="A99" s="98"/>
      <c r="B99" s="58"/>
      <c r="C99" s="58"/>
      <c r="E99" s="58"/>
      <c r="F99" s="58"/>
      <c r="G99" s="58"/>
      <c r="H99" s="58"/>
      <c r="I99" s="58"/>
      <c r="J99" s="58"/>
      <c r="K99" s="58"/>
    </row>
  </sheetData>
  <mergeCells count="8">
    <mergeCell ref="A62:K62"/>
    <mergeCell ref="A1:K1"/>
    <mergeCell ref="A2:K2"/>
    <mergeCell ref="J3:K3"/>
    <mergeCell ref="B5:B6"/>
    <mergeCell ref="C5:C6"/>
    <mergeCell ref="D5:D6"/>
    <mergeCell ref="E5:K5"/>
  </mergeCells>
  <printOptions horizontalCentered="1"/>
  <pageMargins left="0.31496062992125984" right="0.31496062992125984" top="0.55118110236220474" bottom="0.35433070866141736" header="0.31496062992125984" footer="0.31496062992125984"/>
  <pageSetup paperSize="9" scale="90" orientation="portrait" r:id="rId1"/>
  <headerFooter>
    <oddFooter xml:space="preserve">&amp;R&amp;P+2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Zeros="0" zoomScaleNormal="100" workbookViewId="0">
      <selection activeCell="C25" sqref="C25"/>
    </sheetView>
  </sheetViews>
  <sheetFormatPr defaultRowHeight="12.75"/>
  <cols>
    <col min="1" max="1" width="3.625" style="74" customWidth="1"/>
    <col min="2" max="2" width="36.875" style="37" customWidth="1"/>
    <col min="3" max="3" width="9.625" style="37" bestFit="1" customWidth="1"/>
    <col min="4" max="4" width="11.5" style="58" bestFit="1" customWidth="1"/>
    <col min="5" max="11" width="8.625" style="37" customWidth="1"/>
    <col min="12" max="256" width="9" style="37"/>
    <col min="257" max="257" width="3.625" style="37" customWidth="1"/>
    <col min="258" max="258" width="31.375" style="37" customWidth="1"/>
    <col min="259" max="259" width="9.625" style="37" bestFit="1" customWidth="1"/>
    <col min="260" max="260" width="11.5" style="37" bestFit="1" customWidth="1"/>
    <col min="261" max="261" width="7.625" style="37" customWidth="1"/>
    <col min="262" max="262" width="6.875" style="37" customWidth="1"/>
    <col min="263" max="263" width="5.375" style="37" customWidth="1"/>
    <col min="264" max="264" width="6.625" style="37" customWidth="1"/>
    <col min="265" max="265" width="6.875" style="37" bestFit="1" customWidth="1"/>
    <col min="266" max="266" width="6.875" style="37" customWidth="1"/>
    <col min="267" max="267" width="5.625" style="37" bestFit="1" customWidth="1"/>
    <col min="268" max="512" width="9" style="37"/>
    <col min="513" max="513" width="3.625" style="37" customWidth="1"/>
    <col min="514" max="514" width="31.375" style="37" customWidth="1"/>
    <col min="515" max="515" width="9.625" style="37" bestFit="1" customWidth="1"/>
    <col min="516" max="516" width="11.5" style="37" bestFit="1" customWidth="1"/>
    <col min="517" max="517" width="7.625" style="37" customWidth="1"/>
    <col min="518" max="518" width="6.875" style="37" customWidth="1"/>
    <col min="519" max="519" width="5.375" style="37" customWidth="1"/>
    <col min="520" max="520" width="6.625" style="37" customWidth="1"/>
    <col min="521" max="521" width="6.875" style="37" bestFit="1" customWidth="1"/>
    <col min="522" max="522" width="6.875" style="37" customWidth="1"/>
    <col min="523" max="523" width="5.625" style="37" bestFit="1" customWidth="1"/>
    <col min="524" max="768" width="9" style="37"/>
    <col min="769" max="769" width="3.625" style="37" customWidth="1"/>
    <col min="770" max="770" width="31.375" style="37" customWidth="1"/>
    <col min="771" max="771" width="9.625" style="37" bestFit="1" customWidth="1"/>
    <col min="772" max="772" width="11.5" style="37" bestFit="1" customWidth="1"/>
    <col min="773" max="773" width="7.625" style="37" customWidth="1"/>
    <col min="774" max="774" width="6.875" style="37" customWidth="1"/>
    <col min="775" max="775" width="5.375" style="37" customWidth="1"/>
    <col min="776" max="776" width="6.625" style="37" customWidth="1"/>
    <col min="777" max="777" width="6.875" style="37" bestFit="1" customWidth="1"/>
    <col min="778" max="778" width="6.875" style="37" customWidth="1"/>
    <col min="779" max="779" width="5.625" style="37" bestFit="1" customWidth="1"/>
    <col min="780" max="1024" width="9" style="37"/>
    <col min="1025" max="1025" width="3.625" style="37" customWidth="1"/>
    <col min="1026" max="1026" width="31.375" style="37" customWidth="1"/>
    <col min="1027" max="1027" width="9.625" style="37" bestFit="1" customWidth="1"/>
    <col min="1028" max="1028" width="11.5" style="37" bestFit="1" customWidth="1"/>
    <col min="1029" max="1029" width="7.625" style="37" customWidth="1"/>
    <col min="1030" max="1030" width="6.875" style="37" customWidth="1"/>
    <col min="1031" max="1031" width="5.375" style="37" customWidth="1"/>
    <col min="1032" max="1032" width="6.625" style="37" customWidth="1"/>
    <col min="1033" max="1033" width="6.875" style="37" bestFit="1" customWidth="1"/>
    <col min="1034" max="1034" width="6.875" style="37" customWidth="1"/>
    <col min="1035" max="1035" width="5.625" style="37" bestFit="1" customWidth="1"/>
    <col min="1036" max="1280" width="9" style="37"/>
    <col min="1281" max="1281" width="3.625" style="37" customWidth="1"/>
    <col min="1282" max="1282" width="31.375" style="37" customWidth="1"/>
    <col min="1283" max="1283" width="9.625" style="37" bestFit="1" customWidth="1"/>
    <col min="1284" max="1284" width="11.5" style="37" bestFit="1" customWidth="1"/>
    <col min="1285" max="1285" width="7.625" style="37" customWidth="1"/>
    <col min="1286" max="1286" width="6.875" style="37" customWidth="1"/>
    <col min="1287" max="1287" width="5.375" style="37" customWidth="1"/>
    <col min="1288" max="1288" width="6.625" style="37" customWidth="1"/>
    <col min="1289" max="1289" width="6.875" style="37" bestFit="1" customWidth="1"/>
    <col min="1290" max="1290" width="6.875" style="37" customWidth="1"/>
    <col min="1291" max="1291" width="5.625" style="37" bestFit="1" customWidth="1"/>
    <col min="1292" max="1536" width="9" style="37"/>
    <col min="1537" max="1537" width="3.625" style="37" customWidth="1"/>
    <col min="1538" max="1538" width="31.375" style="37" customWidth="1"/>
    <col min="1539" max="1539" width="9.625" style="37" bestFit="1" customWidth="1"/>
    <col min="1540" max="1540" width="11.5" style="37" bestFit="1" customWidth="1"/>
    <col min="1541" max="1541" width="7.625" style="37" customWidth="1"/>
    <col min="1542" max="1542" width="6.875" style="37" customWidth="1"/>
    <col min="1543" max="1543" width="5.375" style="37" customWidth="1"/>
    <col min="1544" max="1544" width="6.625" style="37" customWidth="1"/>
    <col min="1545" max="1545" width="6.875" style="37" bestFit="1" customWidth="1"/>
    <col min="1546" max="1546" width="6.875" style="37" customWidth="1"/>
    <col min="1547" max="1547" width="5.625" style="37" bestFit="1" customWidth="1"/>
    <col min="1548" max="1792" width="9" style="37"/>
    <col min="1793" max="1793" width="3.625" style="37" customWidth="1"/>
    <col min="1794" max="1794" width="31.375" style="37" customWidth="1"/>
    <col min="1795" max="1795" width="9.625" style="37" bestFit="1" customWidth="1"/>
    <col min="1796" max="1796" width="11.5" style="37" bestFit="1" customWidth="1"/>
    <col min="1797" max="1797" width="7.625" style="37" customWidth="1"/>
    <col min="1798" max="1798" width="6.875" style="37" customWidth="1"/>
    <col min="1799" max="1799" width="5.375" style="37" customWidth="1"/>
    <col min="1800" max="1800" width="6.625" style="37" customWidth="1"/>
    <col min="1801" max="1801" width="6.875" style="37" bestFit="1" customWidth="1"/>
    <col min="1802" max="1802" width="6.875" style="37" customWidth="1"/>
    <col min="1803" max="1803" width="5.625" style="37" bestFit="1" customWidth="1"/>
    <col min="1804" max="2048" width="9" style="37"/>
    <col min="2049" max="2049" width="3.625" style="37" customWidth="1"/>
    <col min="2050" max="2050" width="31.375" style="37" customWidth="1"/>
    <col min="2051" max="2051" width="9.625" style="37" bestFit="1" customWidth="1"/>
    <col min="2052" max="2052" width="11.5" style="37" bestFit="1" customWidth="1"/>
    <col min="2053" max="2053" width="7.625" style="37" customWidth="1"/>
    <col min="2054" max="2054" width="6.875" style="37" customWidth="1"/>
    <col min="2055" max="2055" width="5.375" style="37" customWidth="1"/>
    <col min="2056" max="2056" width="6.625" style="37" customWidth="1"/>
    <col min="2057" max="2057" width="6.875" style="37" bestFit="1" customWidth="1"/>
    <col min="2058" max="2058" width="6.875" style="37" customWidth="1"/>
    <col min="2059" max="2059" width="5.625" style="37" bestFit="1" customWidth="1"/>
    <col min="2060" max="2304" width="9" style="37"/>
    <col min="2305" max="2305" width="3.625" style="37" customWidth="1"/>
    <col min="2306" max="2306" width="31.375" style="37" customWidth="1"/>
    <col min="2307" max="2307" width="9.625" style="37" bestFit="1" customWidth="1"/>
    <col min="2308" max="2308" width="11.5" style="37" bestFit="1" customWidth="1"/>
    <col min="2309" max="2309" width="7.625" style="37" customWidth="1"/>
    <col min="2310" max="2310" width="6.875" style="37" customWidth="1"/>
    <col min="2311" max="2311" width="5.375" style="37" customWidth="1"/>
    <col min="2312" max="2312" width="6.625" style="37" customWidth="1"/>
    <col min="2313" max="2313" width="6.875" style="37" bestFit="1" customWidth="1"/>
    <col min="2314" max="2314" width="6.875" style="37" customWidth="1"/>
    <col min="2315" max="2315" width="5.625" style="37" bestFit="1" customWidth="1"/>
    <col min="2316" max="2560" width="9" style="37"/>
    <col min="2561" max="2561" width="3.625" style="37" customWidth="1"/>
    <col min="2562" max="2562" width="31.375" style="37" customWidth="1"/>
    <col min="2563" max="2563" width="9.625" style="37" bestFit="1" customWidth="1"/>
    <col min="2564" max="2564" width="11.5" style="37" bestFit="1" customWidth="1"/>
    <col min="2565" max="2565" width="7.625" style="37" customWidth="1"/>
    <col min="2566" max="2566" width="6.875" style="37" customWidth="1"/>
    <col min="2567" max="2567" width="5.375" style="37" customWidth="1"/>
    <col min="2568" max="2568" width="6.625" style="37" customWidth="1"/>
    <col min="2569" max="2569" width="6.875" style="37" bestFit="1" customWidth="1"/>
    <col min="2570" max="2570" width="6.875" style="37" customWidth="1"/>
    <col min="2571" max="2571" width="5.625" style="37" bestFit="1" customWidth="1"/>
    <col min="2572" max="2816" width="9" style="37"/>
    <col min="2817" max="2817" width="3.625" style="37" customWidth="1"/>
    <col min="2818" max="2818" width="31.375" style="37" customWidth="1"/>
    <col min="2819" max="2819" width="9.625" style="37" bestFit="1" customWidth="1"/>
    <col min="2820" max="2820" width="11.5" style="37" bestFit="1" customWidth="1"/>
    <col min="2821" max="2821" width="7.625" style="37" customWidth="1"/>
    <col min="2822" max="2822" width="6.875" style="37" customWidth="1"/>
    <col min="2823" max="2823" width="5.375" style="37" customWidth="1"/>
    <col min="2824" max="2824" width="6.625" style="37" customWidth="1"/>
    <col min="2825" max="2825" width="6.875" style="37" bestFit="1" customWidth="1"/>
    <col min="2826" max="2826" width="6.875" style="37" customWidth="1"/>
    <col min="2827" max="2827" width="5.625" style="37" bestFit="1" customWidth="1"/>
    <col min="2828" max="3072" width="9" style="37"/>
    <col min="3073" max="3073" width="3.625" style="37" customWidth="1"/>
    <col min="3074" max="3074" width="31.375" style="37" customWidth="1"/>
    <col min="3075" max="3075" width="9.625" style="37" bestFit="1" customWidth="1"/>
    <col min="3076" max="3076" width="11.5" style="37" bestFit="1" customWidth="1"/>
    <col min="3077" max="3077" width="7.625" style="37" customWidth="1"/>
    <col min="3078" max="3078" width="6.875" style="37" customWidth="1"/>
    <col min="3079" max="3079" width="5.375" style="37" customWidth="1"/>
    <col min="3080" max="3080" width="6.625" style="37" customWidth="1"/>
    <col min="3081" max="3081" width="6.875" style="37" bestFit="1" customWidth="1"/>
    <col min="3082" max="3082" width="6.875" style="37" customWidth="1"/>
    <col min="3083" max="3083" width="5.625" style="37" bestFit="1" customWidth="1"/>
    <col min="3084" max="3328" width="9" style="37"/>
    <col min="3329" max="3329" width="3.625" style="37" customWidth="1"/>
    <col min="3330" max="3330" width="31.375" style="37" customWidth="1"/>
    <col min="3331" max="3331" width="9.625" style="37" bestFit="1" customWidth="1"/>
    <col min="3332" max="3332" width="11.5" style="37" bestFit="1" customWidth="1"/>
    <col min="3333" max="3333" width="7.625" style="37" customWidth="1"/>
    <col min="3334" max="3334" width="6.875" style="37" customWidth="1"/>
    <col min="3335" max="3335" width="5.375" style="37" customWidth="1"/>
    <col min="3336" max="3336" width="6.625" style="37" customWidth="1"/>
    <col min="3337" max="3337" width="6.875" style="37" bestFit="1" customWidth="1"/>
    <col min="3338" max="3338" width="6.875" style="37" customWidth="1"/>
    <col min="3339" max="3339" width="5.625" style="37" bestFit="1" customWidth="1"/>
    <col min="3340" max="3584" width="9" style="37"/>
    <col min="3585" max="3585" width="3.625" style="37" customWidth="1"/>
    <col min="3586" max="3586" width="31.375" style="37" customWidth="1"/>
    <col min="3587" max="3587" width="9.625" style="37" bestFit="1" customWidth="1"/>
    <col min="3588" max="3588" width="11.5" style="37" bestFit="1" customWidth="1"/>
    <col min="3589" max="3589" width="7.625" style="37" customWidth="1"/>
    <col min="3590" max="3590" width="6.875" style="37" customWidth="1"/>
    <col min="3591" max="3591" width="5.375" style="37" customWidth="1"/>
    <col min="3592" max="3592" width="6.625" style="37" customWidth="1"/>
    <col min="3593" max="3593" width="6.875" style="37" bestFit="1" customWidth="1"/>
    <col min="3594" max="3594" width="6.875" style="37" customWidth="1"/>
    <col min="3595" max="3595" width="5.625" style="37" bestFit="1" customWidth="1"/>
    <col min="3596" max="3840" width="9" style="37"/>
    <col min="3841" max="3841" width="3.625" style="37" customWidth="1"/>
    <col min="3842" max="3842" width="31.375" style="37" customWidth="1"/>
    <col min="3843" max="3843" width="9.625" style="37" bestFit="1" customWidth="1"/>
    <col min="3844" max="3844" width="11.5" style="37" bestFit="1" customWidth="1"/>
    <col min="3845" max="3845" width="7.625" style="37" customWidth="1"/>
    <col min="3846" max="3846" width="6.875" style="37" customWidth="1"/>
    <col min="3847" max="3847" width="5.375" style="37" customWidth="1"/>
    <col min="3848" max="3848" width="6.625" style="37" customWidth="1"/>
    <col min="3849" max="3849" width="6.875" style="37" bestFit="1" customWidth="1"/>
    <col min="3850" max="3850" width="6.875" style="37" customWidth="1"/>
    <col min="3851" max="3851" width="5.625" style="37" bestFit="1" customWidth="1"/>
    <col min="3852" max="4096" width="9" style="37"/>
    <col min="4097" max="4097" width="3.625" style="37" customWidth="1"/>
    <col min="4098" max="4098" width="31.375" style="37" customWidth="1"/>
    <col min="4099" max="4099" width="9.625" style="37" bestFit="1" customWidth="1"/>
    <col min="4100" max="4100" width="11.5" style="37" bestFit="1" customWidth="1"/>
    <col min="4101" max="4101" width="7.625" style="37" customWidth="1"/>
    <col min="4102" max="4102" width="6.875" style="37" customWidth="1"/>
    <col min="4103" max="4103" width="5.375" style="37" customWidth="1"/>
    <col min="4104" max="4104" width="6.625" style="37" customWidth="1"/>
    <col min="4105" max="4105" width="6.875" style="37" bestFit="1" customWidth="1"/>
    <col min="4106" max="4106" width="6.875" style="37" customWidth="1"/>
    <col min="4107" max="4107" width="5.625" style="37" bestFit="1" customWidth="1"/>
    <col min="4108" max="4352" width="9" style="37"/>
    <col min="4353" max="4353" width="3.625" style="37" customWidth="1"/>
    <col min="4354" max="4354" width="31.375" style="37" customWidth="1"/>
    <col min="4355" max="4355" width="9.625" style="37" bestFit="1" customWidth="1"/>
    <col min="4356" max="4356" width="11.5" style="37" bestFit="1" customWidth="1"/>
    <col min="4357" max="4357" width="7.625" style="37" customWidth="1"/>
    <col min="4358" max="4358" width="6.875" style="37" customWidth="1"/>
    <col min="4359" max="4359" width="5.375" style="37" customWidth="1"/>
    <col min="4360" max="4360" width="6.625" style="37" customWidth="1"/>
    <col min="4361" max="4361" width="6.875" style="37" bestFit="1" customWidth="1"/>
    <col min="4362" max="4362" width="6.875" style="37" customWidth="1"/>
    <col min="4363" max="4363" width="5.625" style="37" bestFit="1" customWidth="1"/>
    <col min="4364" max="4608" width="9" style="37"/>
    <col min="4609" max="4609" width="3.625" style="37" customWidth="1"/>
    <col min="4610" max="4610" width="31.375" style="37" customWidth="1"/>
    <col min="4611" max="4611" width="9.625" style="37" bestFit="1" customWidth="1"/>
    <col min="4612" max="4612" width="11.5" style="37" bestFit="1" customWidth="1"/>
    <col min="4613" max="4613" width="7.625" style="37" customWidth="1"/>
    <col min="4614" max="4614" width="6.875" style="37" customWidth="1"/>
    <col min="4615" max="4615" width="5.375" style="37" customWidth="1"/>
    <col min="4616" max="4616" width="6.625" style="37" customWidth="1"/>
    <col min="4617" max="4617" width="6.875" style="37" bestFit="1" customWidth="1"/>
    <col min="4618" max="4618" width="6.875" style="37" customWidth="1"/>
    <col min="4619" max="4619" width="5.625" style="37" bestFit="1" customWidth="1"/>
    <col min="4620" max="4864" width="9" style="37"/>
    <col min="4865" max="4865" width="3.625" style="37" customWidth="1"/>
    <col min="4866" max="4866" width="31.375" style="37" customWidth="1"/>
    <col min="4867" max="4867" width="9.625" style="37" bestFit="1" customWidth="1"/>
    <col min="4868" max="4868" width="11.5" style="37" bestFit="1" customWidth="1"/>
    <col min="4869" max="4869" width="7.625" style="37" customWidth="1"/>
    <col min="4870" max="4870" width="6.875" style="37" customWidth="1"/>
    <col min="4871" max="4871" width="5.375" style="37" customWidth="1"/>
    <col min="4872" max="4872" width="6.625" style="37" customWidth="1"/>
    <col min="4873" max="4873" width="6.875" style="37" bestFit="1" customWidth="1"/>
    <col min="4874" max="4874" width="6.875" style="37" customWidth="1"/>
    <col min="4875" max="4875" width="5.625" style="37" bestFit="1" customWidth="1"/>
    <col min="4876" max="5120" width="9" style="37"/>
    <col min="5121" max="5121" width="3.625" style="37" customWidth="1"/>
    <col min="5122" max="5122" width="31.375" style="37" customWidth="1"/>
    <col min="5123" max="5123" width="9.625" style="37" bestFit="1" customWidth="1"/>
    <col min="5124" max="5124" width="11.5" style="37" bestFit="1" customWidth="1"/>
    <col min="5125" max="5125" width="7.625" style="37" customWidth="1"/>
    <col min="5126" max="5126" width="6.875" style="37" customWidth="1"/>
    <col min="5127" max="5127" width="5.375" style="37" customWidth="1"/>
    <col min="5128" max="5128" width="6.625" style="37" customWidth="1"/>
    <col min="5129" max="5129" width="6.875" style="37" bestFit="1" customWidth="1"/>
    <col min="5130" max="5130" width="6.875" style="37" customWidth="1"/>
    <col min="5131" max="5131" width="5.625" style="37" bestFit="1" customWidth="1"/>
    <col min="5132" max="5376" width="9" style="37"/>
    <col min="5377" max="5377" width="3.625" style="37" customWidth="1"/>
    <col min="5378" max="5378" width="31.375" style="37" customWidth="1"/>
    <col min="5379" max="5379" width="9.625" style="37" bestFit="1" customWidth="1"/>
    <col min="5380" max="5380" width="11.5" style="37" bestFit="1" customWidth="1"/>
    <col min="5381" max="5381" width="7.625" style="37" customWidth="1"/>
    <col min="5382" max="5382" width="6.875" style="37" customWidth="1"/>
    <col min="5383" max="5383" width="5.375" style="37" customWidth="1"/>
    <col min="5384" max="5384" width="6.625" style="37" customWidth="1"/>
    <col min="5385" max="5385" width="6.875" style="37" bestFit="1" customWidth="1"/>
    <col min="5386" max="5386" width="6.875" style="37" customWidth="1"/>
    <col min="5387" max="5387" width="5.625" style="37" bestFit="1" customWidth="1"/>
    <col min="5388" max="5632" width="9" style="37"/>
    <col min="5633" max="5633" width="3.625" style="37" customWidth="1"/>
    <col min="5634" max="5634" width="31.375" style="37" customWidth="1"/>
    <col min="5635" max="5635" width="9.625" style="37" bestFit="1" customWidth="1"/>
    <col min="5636" max="5636" width="11.5" style="37" bestFit="1" customWidth="1"/>
    <col min="5637" max="5637" width="7.625" style="37" customWidth="1"/>
    <col min="5638" max="5638" width="6.875" style="37" customWidth="1"/>
    <col min="5639" max="5639" width="5.375" style="37" customWidth="1"/>
    <col min="5640" max="5640" width="6.625" style="37" customWidth="1"/>
    <col min="5641" max="5641" width="6.875" style="37" bestFit="1" customWidth="1"/>
    <col min="5642" max="5642" width="6.875" style="37" customWidth="1"/>
    <col min="5643" max="5643" width="5.625" style="37" bestFit="1" customWidth="1"/>
    <col min="5644" max="5888" width="9" style="37"/>
    <col min="5889" max="5889" width="3.625" style="37" customWidth="1"/>
    <col min="5890" max="5890" width="31.375" style="37" customWidth="1"/>
    <col min="5891" max="5891" width="9.625" style="37" bestFit="1" customWidth="1"/>
    <col min="5892" max="5892" width="11.5" style="37" bestFit="1" customWidth="1"/>
    <col min="5893" max="5893" width="7.625" style="37" customWidth="1"/>
    <col min="5894" max="5894" width="6.875" style="37" customWidth="1"/>
    <col min="5895" max="5895" width="5.375" style="37" customWidth="1"/>
    <col min="5896" max="5896" width="6.625" style="37" customWidth="1"/>
    <col min="5897" max="5897" width="6.875" style="37" bestFit="1" customWidth="1"/>
    <col min="5898" max="5898" width="6.875" style="37" customWidth="1"/>
    <col min="5899" max="5899" width="5.625" style="37" bestFit="1" customWidth="1"/>
    <col min="5900" max="6144" width="9" style="37"/>
    <col min="6145" max="6145" width="3.625" style="37" customWidth="1"/>
    <col min="6146" max="6146" width="31.375" style="37" customWidth="1"/>
    <col min="6147" max="6147" width="9.625" style="37" bestFit="1" customWidth="1"/>
    <col min="6148" max="6148" width="11.5" style="37" bestFit="1" customWidth="1"/>
    <col min="6149" max="6149" width="7.625" style="37" customWidth="1"/>
    <col min="6150" max="6150" width="6.875" style="37" customWidth="1"/>
    <col min="6151" max="6151" width="5.375" style="37" customWidth="1"/>
    <col min="6152" max="6152" width="6.625" style="37" customWidth="1"/>
    <col min="6153" max="6153" width="6.875" style="37" bestFit="1" customWidth="1"/>
    <col min="6154" max="6154" width="6.875" style="37" customWidth="1"/>
    <col min="6155" max="6155" width="5.625" style="37" bestFit="1" customWidth="1"/>
    <col min="6156" max="6400" width="9" style="37"/>
    <col min="6401" max="6401" width="3.625" style="37" customWidth="1"/>
    <col min="6402" max="6402" width="31.375" style="37" customWidth="1"/>
    <col min="6403" max="6403" width="9.625" style="37" bestFit="1" customWidth="1"/>
    <col min="6404" max="6404" width="11.5" style="37" bestFit="1" customWidth="1"/>
    <col min="6405" max="6405" width="7.625" style="37" customWidth="1"/>
    <col min="6406" max="6406" width="6.875" style="37" customWidth="1"/>
    <col min="6407" max="6407" width="5.375" style="37" customWidth="1"/>
    <col min="6408" max="6408" width="6.625" style="37" customWidth="1"/>
    <col min="6409" max="6409" width="6.875" style="37" bestFit="1" customWidth="1"/>
    <col min="6410" max="6410" width="6.875" style="37" customWidth="1"/>
    <col min="6411" max="6411" width="5.625" style="37" bestFit="1" customWidth="1"/>
    <col min="6412" max="6656" width="9" style="37"/>
    <col min="6657" max="6657" width="3.625" style="37" customWidth="1"/>
    <col min="6658" max="6658" width="31.375" style="37" customWidth="1"/>
    <col min="6659" max="6659" width="9.625" style="37" bestFit="1" customWidth="1"/>
    <col min="6660" max="6660" width="11.5" style="37" bestFit="1" customWidth="1"/>
    <col min="6661" max="6661" width="7.625" style="37" customWidth="1"/>
    <col min="6662" max="6662" width="6.875" style="37" customWidth="1"/>
    <col min="6663" max="6663" width="5.375" style="37" customWidth="1"/>
    <col min="6664" max="6664" width="6.625" style="37" customWidth="1"/>
    <col min="6665" max="6665" width="6.875" style="37" bestFit="1" customWidth="1"/>
    <col min="6666" max="6666" width="6.875" style="37" customWidth="1"/>
    <col min="6667" max="6667" width="5.625" style="37" bestFit="1" customWidth="1"/>
    <col min="6668" max="6912" width="9" style="37"/>
    <col min="6913" max="6913" width="3.625" style="37" customWidth="1"/>
    <col min="6914" max="6914" width="31.375" style="37" customWidth="1"/>
    <col min="6915" max="6915" width="9.625" style="37" bestFit="1" customWidth="1"/>
    <col min="6916" max="6916" width="11.5" style="37" bestFit="1" customWidth="1"/>
    <col min="6917" max="6917" width="7.625" style="37" customWidth="1"/>
    <col min="6918" max="6918" width="6.875" style="37" customWidth="1"/>
    <col min="6919" max="6919" width="5.375" style="37" customWidth="1"/>
    <col min="6920" max="6920" width="6.625" style="37" customWidth="1"/>
    <col min="6921" max="6921" width="6.875" style="37" bestFit="1" customWidth="1"/>
    <col min="6922" max="6922" width="6.875" style="37" customWidth="1"/>
    <col min="6923" max="6923" width="5.625" style="37" bestFit="1" customWidth="1"/>
    <col min="6924" max="7168" width="9" style="37"/>
    <col min="7169" max="7169" width="3.625" style="37" customWidth="1"/>
    <col min="7170" max="7170" width="31.375" style="37" customWidth="1"/>
    <col min="7171" max="7171" width="9.625" style="37" bestFit="1" customWidth="1"/>
    <col min="7172" max="7172" width="11.5" style="37" bestFit="1" customWidth="1"/>
    <col min="7173" max="7173" width="7.625" style="37" customWidth="1"/>
    <col min="7174" max="7174" width="6.875" style="37" customWidth="1"/>
    <col min="7175" max="7175" width="5.375" style="37" customWidth="1"/>
    <col min="7176" max="7176" width="6.625" style="37" customWidth="1"/>
    <col min="7177" max="7177" width="6.875" style="37" bestFit="1" customWidth="1"/>
    <col min="7178" max="7178" width="6.875" style="37" customWidth="1"/>
    <col min="7179" max="7179" width="5.625" style="37" bestFit="1" customWidth="1"/>
    <col min="7180" max="7424" width="9" style="37"/>
    <col min="7425" max="7425" width="3.625" style="37" customWidth="1"/>
    <col min="7426" max="7426" width="31.375" style="37" customWidth="1"/>
    <col min="7427" max="7427" width="9.625" style="37" bestFit="1" customWidth="1"/>
    <col min="7428" max="7428" width="11.5" style="37" bestFit="1" customWidth="1"/>
    <col min="7429" max="7429" width="7.625" style="37" customWidth="1"/>
    <col min="7430" max="7430" width="6.875" style="37" customWidth="1"/>
    <col min="7431" max="7431" width="5.375" style="37" customWidth="1"/>
    <col min="7432" max="7432" width="6.625" style="37" customWidth="1"/>
    <col min="7433" max="7433" width="6.875" style="37" bestFit="1" customWidth="1"/>
    <col min="7434" max="7434" width="6.875" style="37" customWidth="1"/>
    <col min="7435" max="7435" width="5.625" style="37" bestFit="1" customWidth="1"/>
    <col min="7436" max="7680" width="9" style="37"/>
    <col min="7681" max="7681" width="3.625" style="37" customWidth="1"/>
    <col min="7682" max="7682" width="31.375" style="37" customWidth="1"/>
    <col min="7683" max="7683" width="9.625" style="37" bestFit="1" customWidth="1"/>
    <col min="7684" max="7684" width="11.5" style="37" bestFit="1" customWidth="1"/>
    <col min="7685" max="7685" width="7.625" style="37" customWidth="1"/>
    <col min="7686" max="7686" width="6.875" style="37" customWidth="1"/>
    <col min="7687" max="7687" width="5.375" style="37" customWidth="1"/>
    <col min="7688" max="7688" width="6.625" style="37" customWidth="1"/>
    <col min="7689" max="7689" width="6.875" style="37" bestFit="1" customWidth="1"/>
    <col min="7690" max="7690" width="6.875" style="37" customWidth="1"/>
    <col min="7691" max="7691" width="5.625" style="37" bestFit="1" customWidth="1"/>
    <col min="7692" max="7936" width="9" style="37"/>
    <col min="7937" max="7937" width="3.625" style="37" customWidth="1"/>
    <col min="7938" max="7938" width="31.375" style="37" customWidth="1"/>
    <col min="7939" max="7939" width="9.625" style="37" bestFit="1" customWidth="1"/>
    <col min="7940" max="7940" width="11.5" style="37" bestFit="1" customWidth="1"/>
    <col min="7941" max="7941" width="7.625" style="37" customWidth="1"/>
    <col min="7942" max="7942" width="6.875" style="37" customWidth="1"/>
    <col min="7943" max="7943" width="5.375" style="37" customWidth="1"/>
    <col min="7944" max="7944" width="6.625" style="37" customWidth="1"/>
    <col min="7945" max="7945" width="6.875" style="37" bestFit="1" customWidth="1"/>
    <col min="7946" max="7946" width="6.875" style="37" customWidth="1"/>
    <col min="7947" max="7947" width="5.625" style="37" bestFit="1" customWidth="1"/>
    <col min="7948" max="8192" width="9" style="37"/>
    <col min="8193" max="8193" width="3.625" style="37" customWidth="1"/>
    <col min="8194" max="8194" width="31.375" style="37" customWidth="1"/>
    <col min="8195" max="8195" width="9.625" style="37" bestFit="1" customWidth="1"/>
    <col min="8196" max="8196" width="11.5" style="37" bestFit="1" customWidth="1"/>
    <col min="8197" max="8197" width="7.625" style="37" customWidth="1"/>
    <col min="8198" max="8198" width="6.875" style="37" customWidth="1"/>
    <col min="8199" max="8199" width="5.375" style="37" customWidth="1"/>
    <col min="8200" max="8200" width="6.625" style="37" customWidth="1"/>
    <col min="8201" max="8201" width="6.875" style="37" bestFit="1" customWidth="1"/>
    <col min="8202" max="8202" width="6.875" style="37" customWidth="1"/>
    <col min="8203" max="8203" width="5.625" style="37" bestFit="1" customWidth="1"/>
    <col min="8204" max="8448" width="9" style="37"/>
    <col min="8449" max="8449" width="3.625" style="37" customWidth="1"/>
    <col min="8450" max="8450" width="31.375" style="37" customWidth="1"/>
    <col min="8451" max="8451" width="9.625" style="37" bestFit="1" customWidth="1"/>
    <col min="8452" max="8452" width="11.5" style="37" bestFit="1" customWidth="1"/>
    <col min="8453" max="8453" width="7.625" style="37" customWidth="1"/>
    <col min="8454" max="8454" width="6.875" style="37" customWidth="1"/>
    <col min="8455" max="8455" width="5.375" style="37" customWidth="1"/>
    <col min="8456" max="8456" width="6.625" style="37" customWidth="1"/>
    <col min="8457" max="8457" width="6.875" style="37" bestFit="1" customWidth="1"/>
    <col min="8458" max="8458" width="6.875" style="37" customWidth="1"/>
    <col min="8459" max="8459" width="5.625" style="37" bestFit="1" customWidth="1"/>
    <col min="8460" max="8704" width="9" style="37"/>
    <col min="8705" max="8705" width="3.625" style="37" customWidth="1"/>
    <col min="8706" max="8706" width="31.375" style="37" customWidth="1"/>
    <col min="8707" max="8707" width="9.625" style="37" bestFit="1" customWidth="1"/>
    <col min="8708" max="8708" width="11.5" style="37" bestFit="1" customWidth="1"/>
    <col min="8709" max="8709" width="7.625" style="37" customWidth="1"/>
    <col min="8710" max="8710" width="6.875" style="37" customWidth="1"/>
    <col min="8711" max="8711" width="5.375" style="37" customWidth="1"/>
    <col min="8712" max="8712" width="6.625" style="37" customWidth="1"/>
    <col min="8713" max="8713" width="6.875" style="37" bestFit="1" customWidth="1"/>
    <col min="8714" max="8714" width="6.875" style="37" customWidth="1"/>
    <col min="8715" max="8715" width="5.625" style="37" bestFit="1" customWidth="1"/>
    <col min="8716" max="8960" width="9" style="37"/>
    <col min="8961" max="8961" width="3.625" style="37" customWidth="1"/>
    <col min="8962" max="8962" width="31.375" style="37" customWidth="1"/>
    <col min="8963" max="8963" width="9.625" style="37" bestFit="1" customWidth="1"/>
    <col min="8964" max="8964" width="11.5" style="37" bestFit="1" customWidth="1"/>
    <col min="8965" max="8965" width="7.625" style="37" customWidth="1"/>
    <col min="8966" max="8966" width="6.875" style="37" customWidth="1"/>
    <col min="8967" max="8967" width="5.375" style="37" customWidth="1"/>
    <col min="8968" max="8968" width="6.625" style="37" customWidth="1"/>
    <col min="8969" max="8969" width="6.875" style="37" bestFit="1" customWidth="1"/>
    <col min="8970" max="8970" width="6.875" style="37" customWidth="1"/>
    <col min="8971" max="8971" width="5.625" style="37" bestFit="1" customWidth="1"/>
    <col min="8972" max="9216" width="9" style="37"/>
    <col min="9217" max="9217" width="3.625" style="37" customWidth="1"/>
    <col min="9218" max="9218" width="31.375" style="37" customWidth="1"/>
    <col min="9219" max="9219" width="9.625" style="37" bestFit="1" customWidth="1"/>
    <col min="9220" max="9220" width="11.5" style="37" bestFit="1" customWidth="1"/>
    <col min="9221" max="9221" width="7.625" style="37" customWidth="1"/>
    <col min="9222" max="9222" width="6.875" style="37" customWidth="1"/>
    <col min="9223" max="9223" width="5.375" style="37" customWidth="1"/>
    <col min="9224" max="9224" width="6.625" style="37" customWidth="1"/>
    <col min="9225" max="9225" width="6.875" style="37" bestFit="1" customWidth="1"/>
    <col min="9226" max="9226" width="6.875" style="37" customWidth="1"/>
    <col min="9227" max="9227" width="5.625" style="37" bestFit="1" customWidth="1"/>
    <col min="9228" max="9472" width="9" style="37"/>
    <col min="9473" max="9473" width="3.625" style="37" customWidth="1"/>
    <col min="9474" max="9474" width="31.375" style="37" customWidth="1"/>
    <col min="9475" max="9475" width="9.625" style="37" bestFit="1" customWidth="1"/>
    <col min="9476" max="9476" width="11.5" style="37" bestFit="1" customWidth="1"/>
    <col min="9477" max="9477" width="7.625" style="37" customWidth="1"/>
    <col min="9478" max="9478" width="6.875" style="37" customWidth="1"/>
    <col min="9479" max="9479" width="5.375" style="37" customWidth="1"/>
    <col min="9480" max="9480" width="6.625" style="37" customWidth="1"/>
    <col min="9481" max="9481" width="6.875" style="37" bestFit="1" customWidth="1"/>
    <col min="9482" max="9482" width="6.875" style="37" customWidth="1"/>
    <col min="9483" max="9483" width="5.625" style="37" bestFit="1" customWidth="1"/>
    <col min="9484" max="9728" width="9" style="37"/>
    <col min="9729" max="9729" width="3.625" style="37" customWidth="1"/>
    <col min="9730" max="9730" width="31.375" style="37" customWidth="1"/>
    <col min="9731" max="9731" width="9.625" style="37" bestFit="1" customWidth="1"/>
    <col min="9732" max="9732" width="11.5" style="37" bestFit="1" customWidth="1"/>
    <col min="9733" max="9733" width="7.625" style="37" customWidth="1"/>
    <col min="9734" max="9734" width="6.875" style="37" customWidth="1"/>
    <col min="9735" max="9735" width="5.375" style="37" customWidth="1"/>
    <col min="9736" max="9736" width="6.625" style="37" customWidth="1"/>
    <col min="9737" max="9737" width="6.875" style="37" bestFit="1" customWidth="1"/>
    <col min="9738" max="9738" width="6.875" style="37" customWidth="1"/>
    <col min="9739" max="9739" width="5.625" style="37" bestFit="1" customWidth="1"/>
    <col min="9740" max="9984" width="9" style="37"/>
    <col min="9985" max="9985" width="3.625" style="37" customWidth="1"/>
    <col min="9986" max="9986" width="31.375" style="37" customWidth="1"/>
    <col min="9987" max="9987" width="9.625" style="37" bestFit="1" customWidth="1"/>
    <col min="9988" max="9988" width="11.5" style="37" bestFit="1" customWidth="1"/>
    <col min="9989" max="9989" width="7.625" style="37" customWidth="1"/>
    <col min="9990" max="9990" width="6.875" style="37" customWidth="1"/>
    <col min="9991" max="9991" width="5.375" style="37" customWidth="1"/>
    <col min="9992" max="9992" width="6.625" style="37" customWidth="1"/>
    <col min="9993" max="9993" width="6.875" style="37" bestFit="1" customWidth="1"/>
    <col min="9994" max="9994" width="6.875" style="37" customWidth="1"/>
    <col min="9995" max="9995" width="5.625" style="37" bestFit="1" customWidth="1"/>
    <col min="9996" max="10240" width="9" style="37"/>
    <col min="10241" max="10241" width="3.625" style="37" customWidth="1"/>
    <col min="10242" max="10242" width="31.375" style="37" customWidth="1"/>
    <col min="10243" max="10243" width="9.625" style="37" bestFit="1" customWidth="1"/>
    <col min="10244" max="10244" width="11.5" style="37" bestFit="1" customWidth="1"/>
    <col min="10245" max="10245" width="7.625" style="37" customWidth="1"/>
    <col min="10246" max="10246" width="6.875" style="37" customWidth="1"/>
    <col min="10247" max="10247" width="5.375" style="37" customWidth="1"/>
    <col min="10248" max="10248" width="6.625" style="37" customWidth="1"/>
    <col min="10249" max="10249" width="6.875" style="37" bestFit="1" customWidth="1"/>
    <col min="10250" max="10250" width="6.875" style="37" customWidth="1"/>
    <col min="10251" max="10251" width="5.625" style="37" bestFit="1" customWidth="1"/>
    <col min="10252" max="10496" width="9" style="37"/>
    <col min="10497" max="10497" width="3.625" style="37" customWidth="1"/>
    <col min="10498" max="10498" width="31.375" style="37" customWidth="1"/>
    <col min="10499" max="10499" width="9.625" style="37" bestFit="1" customWidth="1"/>
    <col min="10500" max="10500" width="11.5" style="37" bestFit="1" customWidth="1"/>
    <col min="10501" max="10501" width="7.625" style="37" customWidth="1"/>
    <col min="10502" max="10502" width="6.875" style="37" customWidth="1"/>
    <col min="10503" max="10503" width="5.375" style="37" customWidth="1"/>
    <col min="10504" max="10504" width="6.625" style="37" customWidth="1"/>
    <col min="10505" max="10505" width="6.875" style="37" bestFit="1" customWidth="1"/>
    <col min="10506" max="10506" width="6.875" style="37" customWidth="1"/>
    <col min="10507" max="10507" width="5.625" style="37" bestFit="1" customWidth="1"/>
    <col min="10508" max="10752" width="9" style="37"/>
    <col min="10753" max="10753" width="3.625" style="37" customWidth="1"/>
    <col min="10754" max="10754" width="31.375" style="37" customWidth="1"/>
    <col min="10755" max="10755" width="9.625" style="37" bestFit="1" customWidth="1"/>
    <col min="10756" max="10756" width="11.5" style="37" bestFit="1" customWidth="1"/>
    <col min="10757" max="10757" width="7.625" style="37" customWidth="1"/>
    <col min="10758" max="10758" width="6.875" style="37" customWidth="1"/>
    <col min="10759" max="10759" width="5.375" style="37" customWidth="1"/>
    <col min="10760" max="10760" width="6.625" style="37" customWidth="1"/>
    <col min="10761" max="10761" width="6.875" style="37" bestFit="1" customWidth="1"/>
    <col min="10762" max="10762" width="6.875" style="37" customWidth="1"/>
    <col min="10763" max="10763" width="5.625" style="37" bestFit="1" customWidth="1"/>
    <col min="10764" max="11008" width="9" style="37"/>
    <col min="11009" max="11009" width="3.625" style="37" customWidth="1"/>
    <col min="11010" max="11010" width="31.375" style="37" customWidth="1"/>
    <col min="11011" max="11011" width="9.625" style="37" bestFit="1" customWidth="1"/>
    <col min="11012" max="11012" width="11.5" style="37" bestFit="1" customWidth="1"/>
    <col min="11013" max="11013" width="7.625" style="37" customWidth="1"/>
    <col min="11014" max="11014" width="6.875" style="37" customWidth="1"/>
    <col min="11015" max="11015" width="5.375" style="37" customWidth="1"/>
    <col min="11016" max="11016" width="6.625" style="37" customWidth="1"/>
    <col min="11017" max="11017" width="6.875" style="37" bestFit="1" customWidth="1"/>
    <col min="11018" max="11018" width="6.875" style="37" customWidth="1"/>
    <col min="11019" max="11019" width="5.625" style="37" bestFit="1" customWidth="1"/>
    <col min="11020" max="11264" width="9" style="37"/>
    <col min="11265" max="11265" width="3.625" style="37" customWidth="1"/>
    <col min="11266" max="11266" width="31.375" style="37" customWidth="1"/>
    <col min="11267" max="11267" width="9.625" style="37" bestFit="1" customWidth="1"/>
    <col min="11268" max="11268" width="11.5" style="37" bestFit="1" customWidth="1"/>
    <col min="11269" max="11269" width="7.625" style="37" customWidth="1"/>
    <col min="11270" max="11270" width="6.875" style="37" customWidth="1"/>
    <col min="11271" max="11271" width="5.375" style="37" customWidth="1"/>
    <col min="11272" max="11272" width="6.625" style="37" customWidth="1"/>
    <col min="11273" max="11273" width="6.875" style="37" bestFit="1" customWidth="1"/>
    <col min="11274" max="11274" width="6.875" style="37" customWidth="1"/>
    <col min="11275" max="11275" width="5.625" style="37" bestFit="1" customWidth="1"/>
    <col min="11276" max="11520" width="9" style="37"/>
    <col min="11521" max="11521" width="3.625" style="37" customWidth="1"/>
    <col min="11522" max="11522" width="31.375" style="37" customWidth="1"/>
    <col min="11523" max="11523" width="9.625" style="37" bestFit="1" customWidth="1"/>
    <col min="11524" max="11524" width="11.5" style="37" bestFit="1" customWidth="1"/>
    <col min="11525" max="11525" width="7.625" style="37" customWidth="1"/>
    <col min="11526" max="11526" width="6.875" style="37" customWidth="1"/>
    <col min="11527" max="11527" width="5.375" style="37" customWidth="1"/>
    <col min="11528" max="11528" width="6.625" style="37" customWidth="1"/>
    <col min="11529" max="11529" width="6.875" style="37" bestFit="1" customWidth="1"/>
    <col min="11530" max="11530" width="6.875" style="37" customWidth="1"/>
    <col min="11531" max="11531" width="5.625" style="37" bestFit="1" customWidth="1"/>
    <col min="11532" max="11776" width="9" style="37"/>
    <col min="11777" max="11777" width="3.625" style="37" customWidth="1"/>
    <col min="11778" max="11778" width="31.375" style="37" customWidth="1"/>
    <col min="11779" max="11779" width="9.625" style="37" bestFit="1" customWidth="1"/>
    <col min="11780" max="11780" width="11.5" style="37" bestFit="1" customWidth="1"/>
    <col min="11781" max="11781" width="7.625" style="37" customWidth="1"/>
    <col min="11782" max="11782" width="6.875" style="37" customWidth="1"/>
    <col min="11783" max="11783" width="5.375" style="37" customWidth="1"/>
    <col min="11784" max="11784" width="6.625" style="37" customWidth="1"/>
    <col min="11785" max="11785" width="6.875" style="37" bestFit="1" customWidth="1"/>
    <col min="11786" max="11786" width="6.875" style="37" customWidth="1"/>
    <col min="11787" max="11787" width="5.625" style="37" bestFit="1" customWidth="1"/>
    <col min="11788" max="12032" width="9" style="37"/>
    <col min="12033" max="12033" width="3.625" style="37" customWidth="1"/>
    <col min="12034" max="12034" width="31.375" style="37" customWidth="1"/>
    <col min="12035" max="12035" width="9.625" style="37" bestFit="1" customWidth="1"/>
    <col min="12036" max="12036" width="11.5" style="37" bestFit="1" customWidth="1"/>
    <col min="12037" max="12037" width="7.625" style="37" customWidth="1"/>
    <col min="12038" max="12038" width="6.875" style="37" customWidth="1"/>
    <col min="12039" max="12039" width="5.375" style="37" customWidth="1"/>
    <col min="12040" max="12040" width="6.625" style="37" customWidth="1"/>
    <col min="12041" max="12041" width="6.875" style="37" bestFit="1" customWidth="1"/>
    <col min="12042" max="12042" width="6.875" style="37" customWidth="1"/>
    <col min="12043" max="12043" width="5.625" style="37" bestFit="1" customWidth="1"/>
    <col min="12044" max="12288" width="9" style="37"/>
    <col min="12289" max="12289" width="3.625" style="37" customWidth="1"/>
    <col min="12290" max="12290" width="31.375" style="37" customWidth="1"/>
    <col min="12291" max="12291" width="9.625" style="37" bestFit="1" customWidth="1"/>
    <col min="12292" max="12292" width="11.5" style="37" bestFit="1" customWidth="1"/>
    <col min="12293" max="12293" width="7.625" style="37" customWidth="1"/>
    <col min="12294" max="12294" width="6.875" style="37" customWidth="1"/>
    <col min="12295" max="12295" width="5.375" style="37" customWidth="1"/>
    <col min="12296" max="12296" width="6.625" style="37" customWidth="1"/>
    <col min="12297" max="12297" width="6.875" style="37" bestFit="1" customWidth="1"/>
    <col min="12298" max="12298" width="6.875" style="37" customWidth="1"/>
    <col min="12299" max="12299" width="5.625" style="37" bestFit="1" customWidth="1"/>
    <col min="12300" max="12544" width="9" style="37"/>
    <col min="12545" max="12545" width="3.625" style="37" customWidth="1"/>
    <col min="12546" max="12546" width="31.375" style="37" customWidth="1"/>
    <col min="12547" max="12547" width="9.625" style="37" bestFit="1" customWidth="1"/>
    <col min="12548" max="12548" width="11.5" style="37" bestFit="1" customWidth="1"/>
    <col min="12549" max="12549" width="7.625" style="37" customWidth="1"/>
    <col min="12550" max="12550" width="6.875" style="37" customWidth="1"/>
    <col min="12551" max="12551" width="5.375" style="37" customWidth="1"/>
    <col min="12552" max="12552" width="6.625" style="37" customWidth="1"/>
    <col min="12553" max="12553" width="6.875" style="37" bestFit="1" customWidth="1"/>
    <col min="12554" max="12554" width="6.875" style="37" customWidth="1"/>
    <col min="12555" max="12555" width="5.625" style="37" bestFit="1" customWidth="1"/>
    <col min="12556" max="12800" width="9" style="37"/>
    <col min="12801" max="12801" width="3.625" style="37" customWidth="1"/>
    <col min="12802" max="12802" width="31.375" style="37" customWidth="1"/>
    <col min="12803" max="12803" width="9.625" style="37" bestFit="1" customWidth="1"/>
    <col min="12804" max="12804" width="11.5" style="37" bestFit="1" customWidth="1"/>
    <col min="12805" max="12805" width="7.625" style="37" customWidth="1"/>
    <col min="12806" max="12806" width="6.875" style="37" customWidth="1"/>
    <col min="12807" max="12807" width="5.375" style="37" customWidth="1"/>
    <col min="12808" max="12808" width="6.625" style="37" customWidth="1"/>
    <col min="12809" max="12809" width="6.875" style="37" bestFit="1" customWidth="1"/>
    <col min="12810" max="12810" width="6.875" style="37" customWidth="1"/>
    <col min="12811" max="12811" width="5.625" style="37" bestFit="1" customWidth="1"/>
    <col min="12812" max="13056" width="9" style="37"/>
    <col min="13057" max="13057" width="3.625" style="37" customWidth="1"/>
    <col min="13058" max="13058" width="31.375" style="37" customWidth="1"/>
    <col min="13059" max="13059" width="9.625" style="37" bestFit="1" customWidth="1"/>
    <col min="13060" max="13060" width="11.5" style="37" bestFit="1" customWidth="1"/>
    <col min="13061" max="13061" width="7.625" style="37" customWidth="1"/>
    <col min="13062" max="13062" width="6.875" style="37" customWidth="1"/>
    <col min="13063" max="13063" width="5.375" style="37" customWidth="1"/>
    <col min="13064" max="13064" width="6.625" style="37" customWidth="1"/>
    <col min="13065" max="13065" width="6.875" style="37" bestFit="1" customWidth="1"/>
    <col min="13066" max="13066" width="6.875" style="37" customWidth="1"/>
    <col min="13067" max="13067" width="5.625" style="37" bestFit="1" customWidth="1"/>
    <col min="13068" max="13312" width="9" style="37"/>
    <col min="13313" max="13313" width="3.625" style="37" customWidth="1"/>
    <col min="13314" max="13314" width="31.375" style="37" customWidth="1"/>
    <col min="13315" max="13315" width="9.625" style="37" bestFit="1" customWidth="1"/>
    <col min="13316" max="13316" width="11.5" style="37" bestFit="1" customWidth="1"/>
    <col min="13317" max="13317" width="7.625" style="37" customWidth="1"/>
    <col min="13318" max="13318" width="6.875" style="37" customWidth="1"/>
    <col min="13319" max="13319" width="5.375" style="37" customWidth="1"/>
    <col min="13320" max="13320" width="6.625" style="37" customWidth="1"/>
    <col min="13321" max="13321" width="6.875" style="37" bestFit="1" customWidth="1"/>
    <col min="13322" max="13322" width="6.875" style="37" customWidth="1"/>
    <col min="13323" max="13323" width="5.625" style="37" bestFit="1" customWidth="1"/>
    <col min="13324" max="13568" width="9" style="37"/>
    <col min="13569" max="13569" width="3.625" style="37" customWidth="1"/>
    <col min="13570" max="13570" width="31.375" style="37" customWidth="1"/>
    <col min="13571" max="13571" width="9.625" style="37" bestFit="1" customWidth="1"/>
    <col min="13572" max="13572" width="11.5" style="37" bestFit="1" customWidth="1"/>
    <col min="13573" max="13573" width="7.625" style="37" customWidth="1"/>
    <col min="13574" max="13574" width="6.875" style="37" customWidth="1"/>
    <col min="13575" max="13575" width="5.375" style="37" customWidth="1"/>
    <col min="13576" max="13576" width="6.625" style="37" customWidth="1"/>
    <col min="13577" max="13577" width="6.875" style="37" bestFit="1" customWidth="1"/>
    <col min="13578" max="13578" width="6.875" style="37" customWidth="1"/>
    <col min="13579" max="13579" width="5.625" style="37" bestFit="1" customWidth="1"/>
    <col min="13580" max="13824" width="9" style="37"/>
    <col min="13825" max="13825" width="3.625" style="37" customWidth="1"/>
    <col min="13826" max="13826" width="31.375" style="37" customWidth="1"/>
    <col min="13827" max="13827" width="9.625" style="37" bestFit="1" customWidth="1"/>
    <col min="13828" max="13828" width="11.5" style="37" bestFit="1" customWidth="1"/>
    <col min="13829" max="13829" width="7.625" style="37" customWidth="1"/>
    <col min="13830" max="13830" width="6.875" style="37" customWidth="1"/>
    <col min="13831" max="13831" width="5.375" style="37" customWidth="1"/>
    <col min="13832" max="13832" width="6.625" style="37" customWidth="1"/>
    <col min="13833" max="13833" width="6.875" style="37" bestFit="1" customWidth="1"/>
    <col min="13834" max="13834" width="6.875" style="37" customWidth="1"/>
    <col min="13835" max="13835" width="5.625" style="37" bestFit="1" customWidth="1"/>
    <col min="13836" max="14080" width="9" style="37"/>
    <col min="14081" max="14081" width="3.625" style="37" customWidth="1"/>
    <col min="14082" max="14082" width="31.375" style="37" customWidth="1"/>
    <col min="14083" max="14083" width="9.625" style="37" bestFit="1" customWidth="1"/>
    <col min="14084" max="14084" width="11.5" style="37" bestFit="1" customWidth="1"/>
    <col min="14085" max="14085" width="7.625" style="37" customWidth="1"/>
    <col min="14086" max="14086" width="6.875" style="37" customWidth="1"/>
    <col min="14087" max="14087" width="5.375" style="37" customWidth="1"/>
    <col min="14088" max="14088" width="6.625" style="37" customWidth="1"/>
    <col min="14089" max="14089" width="6.875" style="37" bestFit="1" customWidth="1"/>
    <col min="14090" max="14090" width="6.875" style="37" customWidth="1"/>
    <col min="14091" max="14091" width="5.625" style="37" bestFit="1" customWidth="1"/>
    <col min="14092" max="14336" width="9" style="37"/>
    <col min="14337" max="14337" width="3.625" style="37" customWidth="1"/>
    <col min="14338" max="14338" width="31.375" style="37" customWidth="1"/>
    <col min="14339" max="14339" width="9.625" style="37" bestFit="1" customWidth="1"/>
    <col min="14340" max="14340" width="11.5" style="37" bestFit="1" customWidth="1"/>
    <col min="14341" max="14341" width="7.625" style="37" customWidth="1"/>
    <col min="14342" max="14342" width="6.875" style="37" customWidth="1"/>
    <col min="14343" max="14343" width="5.375" style="37" customWidth="1"/>
    <col min="14344" max="14344" width="6.625" style="37" customWidth="1"/>
    <col min="14345" max="14345" width="6.875" style="37" bestFit="1" customWidth="1"/>
    <col min="14346" max="14346" width="6.875" style="37" customWidth="1"/>
    <col min="14347" max="14347" width="5.625" style="37" bestFit="1" customWidth="1"/>
    <col min="14348" max="14592" width="9" style="37"/>
    <col min="14593" max="14593" width="3.625" style="37" customWidth="1"/>
    <col min="14594" max="14594" width="31.375" style="37" customWidth="1"/>
    <col min="14595" max="14595" width="9.625" style="37" bestFit="1" customWidth="1"/>
    <col min="14596" max="14596" width="11.5" style="37" bestFit="1" customWidth="1"/>
    <col min="14597" max="14597" width="7.625" style="37" customWidth="1"/>
    <col min="14598" max="14598" width="6.875" style="37" customWidth="1"/>
    <col min="14599" max="14599" width="5.375" style="37" customWidth="1"/>
    <col min="14600" max="14600" width="6.625" style="37" customWidth="1"/>
    <col min="14601" max="14601" width="6.875" style="37" bestFit="1" customWidth="1"/>
    <col min="14602" max="14602" width="6.875" style="37" customWidth="1"/>
    <col min="14603" max="14603" width="5.625" style="37" bestFit="1" customWidth="1"/>
    <col min="14604" max="14848" width="9" style="37"/>
    <col min="14849" max="14849" width="3.625" style="37" customWidth="1"/>
    <col min="14850" max="14850" width="31.375" style="37" customWidth="1"/>
    <col min="14851" max="14851" width="9.625" style="37" bestFit="1" customWidth="1"/>
    <col min="14852" max="14852" width="11.5" style="37" bestFit="1" customWidth="1"/>
    <col min="14853" max="14853" width="7.625" style="37" customWidth="1"/>
    <col min="14854" max="14854" width="6.875" style="37" customWidth="1"/>
    <col min="14855" max="14855" width="5.375" style="37" customWidth="1"/>
    <col min="14856" max="14856" width="6.625" style="37" customWidth="1"/>
    <col min="14857" max="14857" width="6.875" style="37" bestFit="1" customWidth="1"/>
    <col min="14858" max="14858" width="6.875" style="37" customWidth="1"/>
    <col min="14859" max="14859" width="5.625" style="37" bestFit="1" customWidth="1"/>
    <col min="14860" max="15104" width="9" style="37"/>
    <col min="15105" max="15105" width="3.625" style="37" customWidth="1"/>
    <col min="15106" max="15106" width="31.375" style="37" customWidth="1"/>
    <col min="15107" max="15107" width="9.625" style="37" bestFit="1" customWidth="1"/>
    <col min="15108" max="15108" width="11.5" style="37" bestFit="1" customWidth="1"/>
    <col min="15109" max="15109" width="7.625" style="37" customWidth="1"/>
    <col min="15110" max="15110" width="6.875" style="37" customWidth="1"/>
    <col min="15111" max="15111" width="5.375" style="37" customWidth="1"/>
    <col min="15112" max="15112" width="6.625" style="37" customWidth="1"/>
    <col min="15113" max="15113" width="6.875" style="37" bestFit="1" customWidth="1"/>
    <col min="15114" max="15114" width="6.875" style="37" customWidth="1"/>
    <col min="15115" max="15115" width="5.625" style="37" bestFit="1" customWidth="1"/>
    <col min="15116" max="15360" width="9" style="37"/>
    <col min="15361" max="15361" width="3.625" style="37" customWidth="1"/>
    <col min="15362" max="15362" width="31.375" style="37" customWidth="1"/>
    <col min="15363" max="15363" width="9.625" style="37" bestFit="1" customWidth="1"/>
    <col min="15364" max="15364" width="11.5" style="37" bestFit="1" customWidth="1"/>
    <col min="15365" max="15365" width="7.625" style="37" customWidth="1"/>
    <col min="15366" max="15366" width="6.875" style="37" customWidth="1"/>
    <col min="15367" max="15367" width="5.375" style="37" customWidth="1"/>
    <col min="15368" max="15368" width="6.625" style="37" customWidth="1"/>
    <col min="15369" max="15369" width="6.875" style="37" bestFit="1" customWidth="1"/>
    <col min="15370" max="15370" width="6.875" style="37" customWidth="1"/>
    <col min="15371" max="15371" width="5.625" style="37" bestFit="1" customWidth="1"/>
    <col min="15372" max="15616" width="9" style="37"/>
    <col min="15617" max="15617" width="3.625" style="37" customWidth="1"/>
    <col min="15618" max="15618" width="31.375" style="37" customWidth="1"/>
    <col min="15619" max="15619" width="9.625" style="37" bestFit="1" customWidth="1"/>
    <col min="15620" max="15620" width="11.5" style="37" bestFit="1" customWidth="1"/>
    <col min="15621" max="15621" width="7.625" style="37" customWidth="1"/>
    <col min="15622" max="15622" width="6.875" style="37" customWidth="1"/>
    <col min="15623" max="15623" width="5.375" style="37" customWidth="1"/>
    <col min="15624" max="15624" width="6.625" style="37" customWidth="1"/>
    <col min="15625" max="15625" width="6.875" style="37" bestFit="1" customWidth="1"/>
    <col min="15626" max="15626" width="6.875" style="37" customWidth="1"/>
    <col min="15627" max="15627" width="5.625" style="37" bestFit="1" customWidth="1"/>
    <col min="15628" max="15872" width="9" style="37"/>
    <col min="15873" max="15873" width="3.625" style="37" customWidth="1"/>
    <col min="15874" max="15874" width="31.375" style="37" customWidth="1"/>
    <col min="15875" max="15875" width="9.625" style="37" bestFit="1" customWidth="1"/>
    <col min="15876" max="15876" width="11.5" style="37" bestFit="1" customWidth="1"/>
    <col min="15877" max="15877" width="7.625" style="37" customWidth="1"/>
    <col min="15878" max="15878" width="6.875" style="37" customWidth="1"/>
    <col min="15879" max="15879" width="5.375" style="37" customWidth="1"/>
    <col min="15880" max="15880" width="6.625" style="37" customWidth="1"/>
    <col min="15881" max="15881" width="6.875" style="37" bestFit="1" customWidth="1"/>
    <col min="15882" max="15882" width="6.875" style="37" customWidth="1"/>
    <col min="15883" max="15883" width="5.625" style="37" bestFit="1" customWidth="1"/>
    <col min="15884" max="16128" width="9" style="37"/>
    <col min="16129" max="16129" width="3.625" style="37" customWidth="1"/>
    <col min="16130" max="16130" width="31.375" style="37" customWidth="1"/>
    <col min="16131" max="16131" width="9.625" style="37" bestFit="1" customWidth="1"/>
    <col min="16132" max="16132" width="11.5" style="37" bestFit="1" customWidth="1"/>
    <col min="16133" max="16133" width="7.625" style="37" customWidth="1"/>
    <col min="16134" max="16134" width="6.875" style="37" customWidth="1"/>
    <col min="16135" max="16135" width="5.375" style="37" customWidth="1"/>
    <col min="16136" max="16136" width="6.625" style="37" customWidth="1"/>
    <col min="16137" max="16137" width="6.875" style="37" bestFit="1" customWidth="1"/>
    <col min="16138" max="16138" width="6.875" style="37" customWidth="1"/>
    <col min="16139" max="16139" width="5.625" style="37" bestFit="1" customWidth="1"/>
    <col min="16140" max="16384" width="9" style="37"/>
  </cols>
  <sheetData>
    <row r="1" spans="1:12" s="31" customFormat="1" ht="24" customHeight="1">
      <c r="A1" s="1082" t="s">
        <v>928</v>
      </c>
      <c r="B1" s="1082"/>
      <c r="C1" s="1082"/>
      <c r="D1" s="1082"/>
      <c r="E1" s="1082"/>
      <c r="F1" s="1082"/>
      <c r="G1" s="1082"/>
      <c r="H1" s="1082"/>
      <c r="I1" s="1082"/>
      <c r="J1" s="1082"/>
      <c r="K1" s="1082"/>
    </row>
    <row r="2" spans="1:12" s="31" customFormat="1" ht="24" customHeight="1">
      <c r="A2" s="1082" t="s">
        <v>153</v>
      </c>
      <c r="B2" s="1082"/>
      <c r="C2" s="1082"/>
      <c r="D2" s="1082"/>
      <c r="E2" s="1082"/>
      <c r="F2" s="1082"/>
      <c r="G2" s="1082"/>
      <c r="H2" s="1082"/>
      <c r="I2" s="1082"/>
      <c r="J2" s="1082"/>
      <c r="K2" s="1082"/>
    </row>
    <row r="3" spans="1:12" ht="15">
      <c r="A3" s="32"/>
      <c r="B3" s="33"/>
      <c r="C3" s="32"/>
      <c r="D3" s="34"/>
      <c r="E3" s="101"/>
      <c r="F3" s="101"/>
      <c r="G3" s="101"/>
      <c r="H3" s="101"/>
      <c r="I3" s="101"/>
      <c r="J3" s="1083" t="s">
        <v>163</v>
      </c>
      <c r="K3" s="1083"/>
    </row>
    <row r="4" spans="1:12" ht="12.75" customHeight="1">
      <c r="A4" s="102" t="s">
        <v>164</v>
      </c>
      <c r="B4" s="1084" t="s">
        <v>165</v>
      </c>
      <c r="C4" s="1084" t="s">
        <v>2</v>
      </c>
      <c r="D4" s="1067" t="s">
        <v>300</v>
      </c>
      <c r="E4" s="1086" t="s">
        <v>167</v>
      </c>
      <c r="F4" s="1086"/>
      <c r="G4" s="1086"/>
      <c r="H4" s="1086"/>
      <c r="I4" s="1086"/>
      <c r="J4" s="1086"/>
      <c r="K4" s="1086"/>
    </row>
    <row r="5" spans="1:12" ht="25.5">
      <c r="A5" s="103" t="s">
        <v>168</v>
      </c>
      <c r="B5" s="1085"/>
      <c r="C5" s="1085"/>
      <c r="D5" s="1078"/>
      <c r="E5" s="263" t="s">
        <v>759</v>
      </c>
      <c r="F5" s="263" t="s">
        <v>793</v>
      </c>
      <c r="G5" s="263" t="s">
        <v>548</v>
      </c>
      <c r="H5" s="263" t="s">
        <v>549</v>
      </c>
      <c r="I5" s="263" t="s">
        <v>45</v>
      </c>
      <c r="J5" s="263" t="s">
        <v>546</v>
      </c>
      <c r="K5" s="263" t="s">
        <v>547</v>
      </c>
    </row>
    <row r="6" spans="1:12">
      <c r="A6" s="104" t="s">
        <v>10</v>
      </c>
      <c r="B6" s="104" t="s">
        <v>11</v>
      </c>
      <c r="C6" s="104" t="s">
        <v>12</v>
      </c>
      <c r="D6" s="131" t="s">
        <v>169</v>
      </c>
      <c r="E6" s="104" t="s">
        <v>14</v>
      </c>
      <c r="F6" s="104" t="s">
        <v>15</v>
      </c>
      <c r="G6" s="105" t="s">
        <v>16</v>
      </c>
      <c r="H6" s="105" t="s">
        <v>17</v>
      </c>
      <c r="I6" s="106" t="s">
        <v>18</v>
      </c>
      <c r="J6" s="106" t="s">
        <v>19</v>
      </c>
      <c r="K6" s="105" t="s">
        <v>20</v>
      </c>
    </row>
    <row r="7" spans="1:12" s="94" customFormat="1" ht="13.5" customHeight="1">
      <c r="A7" s="107">
        <v>1</v>
      </c>
      <c r="B7" s="108" t="s">
        <v>301</v>
      </c>
      <c r="C7" s="109"/>
      <c r="D7" s="152">
        <v>1859.6171410000006</v>
      </c>
      <c r="E7" s="110">
        <v>710.37141607954254</v>
      </c>
      <c r="F7" s="110">
        <v>1012.1120399999999</v>
      </c>
      <c r="G7" s="110">
        <v>35.896572999999989</v>
      </c>
      <c r="H7" s="110">
        <v>9.8693219204578782</v>
      </c>
      <c r="I7" s="110">
        <v>26.115952625967111</v>
      </c>
      <c r="J7" s="110">
        <v>56.467097374033074</v>
      </c>
      <c r="K7" s="110">
        <v>8.7847400000000562</v>
      </c>
      <c r="L7" s="227">
        <v>1951.9871410000005</v>
      </c>
    </row>
    <row r="8" spans="1:12" ht="14.1" customHeight="1">
      <c r="A8" s="111" t="s">
        <v>173</v>
      </c>
      <c r="B8" s="112" t="s">
        <v>174</v>
      </c>
      <c r="C8" s="113" t="s">
        <v>302</v>
      </c>
      <c r="D8" s="114">
        <v>0</v>
      </c>
      <c r="E8" s="115"/>
      <c r="F8" s="115"/>
      <c r="G8" s="115"/>
      <c r="H8" s="115"/>
      <c r="I8" s="115"/>
      <c r="J8" s="115"/>
      <c r="K8" s="115"/>
      <c r="L8" s="75">
        <v>1948.4871410000005</v>
      </c>
    </row>
    <row r="9" spans="1:12" ht="14.1" customHeight="1">
      <c r="A9" s="111"/>
      <c r="B9" s="116" t="s">
        <v>176</v>
      </c>
      <c r="C9" s="117" t="s">
        <v>303</v>
      </c>
      <c r="D9" s="114">
        <v>0</v>
      </c>
      <c r="E9" s="115"/>
      <c r="F9" s="115"/>
      <c r="G9" s="115"/>
      <c r="H9" s="115"/>
      <c r="I9" s="115"/>
      <c r="J9" s="115"/>
      <c r="K9" s="115"/>
    </row>
    <row r="10" spans="1:12" s="58" customFormat="1" ht="14.1" customHeight="1">
      <c r="A10" s="111" t="s">
        <v>178</v>
      </c>
      <c r="B10" s="112" t="s">
        <v>179</v>
      </c>
      <c r="C10" s="113" t="s">
        <v>304</v>
      </c>
      <c r="D10" s="114">
        <v>3.5</v>
      </c>
      <c r="E10" s="115">
        <v>0.5</v>
      </c>
      <c r="F10" s="115">
        <v>0</v>
      </c>
      <c r="G10" s="115">
        <v>1</v>
      </c>
      <c r="H10" s="115">
        <v>0</v>
      </c>
      <c r="I10" s="115">
        <v>1</v>
      </c>
      <c r="J10" s="115">
        <v>1</v>
      </c>
      <c r="K10" s="115">
        <v>0</v>
      </c>
      <c r="L10" s="99">
        <v>1856.1171409999997</v>
      </c>
    </row>
    <row r="11" spans="1:12" s="120" customFormat="1" ht="14.1" customHeight="1">
      <c r="A11" s="118" t="s">
        <v>181</v>
      </c>
      <c r="B11" s="119" t="s">
        <v>305</v>
      </c>
      <c r="C11" s="118" t="s">
        <v>306</v>
      </c>
      <c r="D11" s="114">
        <v>1856.1171410000006</v>
      </c>
      <c r="E11" s="115">
        <v>709.87141607954254</v>
      </c>
      <c r="F11" s="115">
        <v>1012.1120399999999</v>
      </c>
      <c r="G11" s="115">
        <v>34.896572999999989</v>
      </c>
      <c r="H11" s="115">
        <v>9.8693219204578782</v>
      </c>
      <c r="I11" s="115">
        <v>25.115952625967111</v>
      </c>
      <c r="J11" s="115">
        <v>55.467097374033074</v>
      </c>
      <c r="K11" s="115">
        <v>8.7847400000000562</v>
      </c>
    </row>
    <row r="12" spans="1:12" s="58" customFormat="1" ht="14.1" customHeight="1">
      <c r="A12" s="111" t="s">
        <v>183</v>
      </c>
      <c r="B12" s="112" t="s">
        <v>184</v>
      </c>
      <c r="C12" s="111" t="s">
        <v>307</v>
      </c>
      <c r="D12" s="114">
        <v>0</v>
      </c>
      <c r="E12" s="114"/>
      <c r="F12" s="114"/>
      <c r="G12" s="114"/>
      <c r="H12" s="114"/>
      <c r="I12" s="114"/>
      <c r="J12" s="114"/>
      <c r="K12" s="114"/>
      <c r="L12" s="99"/>
    </row>
    <row r="13" spans="1:12" s="58" customFormat="1" ht="14.1" customHeight="1">
      <c r="A13" s="111" t="s">
        <v>186</v>
      </c>
      <c r="B13" s="112" t="s">
        <v>187</v>
      </c>
      <c r="C13" s="111" t="s">
        <v>308</v>
      </c>
      <c r="D13" s="114">
        <v>0</v>
      </c>
      <c r="E13" s="114"/>
      <c r="F13" s="114"/>
      <c r="G13" s="114"/>
      <c r="H13" s="114"/>
      <c r="I13" s="114"/>
      <c r="J13" s="114"/>
      <c r="K13" s="114"/>
    </row>
    <row r="14" spans="1:12" s="94" customFormat="1" ht="14.1" customHeight="1">
      <c r="A14" s="111" t="s">
        <v>189</v>
      </c>
      <c r="B14" s="112" t="s">
        <v>309</v>
      </c>
      <c r="C14" s="111" t="s">
        <v>310</v>
      </c>
      <c r="D14" s="114">
        <v>0</v>
      </c>
      <c r="E14" s="121"/>
      <c r="F14" s="121"/>
      <c r="G14" s="121"/>
      <c r="H14" s="121"/>
      <c r="I14" s="121"/>
      <c r="J14" s="122"/>
      <c r="K14" s="122"/>
    </row>
    <row r="15" spans="1:12" s="94" customFormat="1" ht="14.1" customHeight="1">
      <c r="A15" s="111" t="s">
        <v>192</v>
      </c>
      <c r="B15" s="112" t="s">
        <v>193</v>
      </c>
      <c r="C15" s="111" t="s">
        <v>311</v>
      </c>
      <c r="D15" s="114">
        <v>0</v>
      </c>
      <c r="E15" s="123"/>
      <c r="F15" s="123"/>
      <c r="G15" s="123"/>
      <c r="H15" s="123"/>
      <c r="I15" s="123"/>
      <c r="J15" s="123"/>
      <c r="K15" s="123"/>
    </row>
    <row r="16" spans="1:12" ht="14.1" customHeight="1">
      <c r="A16" s="111" t="s">
        <v>195</v>
      </c>
      <c r="B16" s="112" t="s">
        <v>196</v>
      </c>
      <c r="C16" s="111" t="s">
        <v>312</v>
      </c>
      <c r="D16" s="114">
        <v>0</v>
      </c>
      <c r="E16" s="115"/>
      <c r="F16" s="115"/>
      <c r="G16" s="115"/>
      <c r="H16" s="115"/>
      <c r="I16" s="115"/>
      <c r="J16" s="115"/>
      <c r="K16" s="115"/>
    </row>
    <row r="17" spans="1:11" s="87" customFormat="1" ht="14.1" customHeight="1">
      <c r="A17" s="111" t="s">
        <v>198</v>
      </c>
      <c r="B17" s="112" t="s">
        <v>199</v>
      </c>
      <c r="C17" s="111" t="s">
        <v>313</v>
      </c>
      <c r="D17" s="114">
        <v>0</v>
      </c>
      <c r="E17" s="114"/>
      <c r="F17" s="114"/>
      <c r="G17" s="114"/>
      <c r="H17" s="114"/>
      <c r="I17" s="114"/>
      <c r="J17" s="114"/>
      <c r="K17" s="114"/>
    </row>
    <row r="18" spans="1:11" s="58" customFormat="1" ht="25.5">
      <c r="A18" s="124">
        <v>2</v>
      </c>
      <c r="B18" s="125" t="s">
        <v>314</v>
      </c>
      <c r="C18" s="111"/>
      <c r="D18" s="121">
        <v>92.37</v>
      </c>
      <c r="E18" s="121">
        <v>5</v>
      </c>
      <c r="F18" s="121">
        <v>70.37</v>
      </c>
      <c r="G18" s="121">
        <v>5</v>
      </c>
      <c r="H18" s="121">
        <v>1</v>
      </c>
      <c r="I18" s="121">
        <v>5</v>
      </c>
      <c r="J18" s="121">
        <v>5</v>
      </c>
      <c r="K18" s="121">
        <v>0.99999999999999978</v>
      </c>
    </row>
    <row r="19" spans="1:11" s="58" customFormat="1">
      <c r="A19" s="111"/>
      <c r="B19" s="116" t="s">
        <v>315</v>
      </c>
      <c r="C19" s="111"/>
      <c r="D19" s="114">
        <v>0</v>
      </c>
      <c r="E19" s="114"/>
      <c r="F19" s="114"/>
      <c r="G19" s="114"/>
      <c r="H19" s="114"/>
      <c r="I19" s="114"/>
      <c r="J19" s="114"/>
      <c r="K19" s="114"/>
    </row>
    <row r="20" spans="1:11" ht="14.1" customHeight="1">
      <c r="A20" s="111" t="s">
        <v>202</v>
      </c>
      <c r="B20" s="112" t="s">
        <v>316</v>
      </c>
      <c r="C20" s="111" t="s">
        <v>317</v>
      </c>
      <c r="D20" s="114">
        <v>0</v>
      </c>
      <c r="E20" s="115"/>
      <c r="F20" s="115"/>
      <c r="G20" s="115"/>
      <c r="H20" s="115"/>
      <c r="I20" s="115"/>
      <c r="J20" s="115"/>
      <c r="K20" s="115"/>
    </row>
    <row r="21" spans="1:11" ht="14.1" customHeight="1">
      <c r="A21" s="111" t="s">
        <v>204</v>
      </c>
      <c r="B21" s="112" t="s">
        <v>318</v>
      </c>
      <c r="C21" s="111" t="s">
        <v>319</v>
      </c>
      <c r="D21" s="114">
        <v>0</v>
      </c>
      <c r="E21" s="115"/>
      <c r="F21" s="115"/>
      <c r="G21" s="115"/>
      <c r="H21" s="115"/>
      <c r="I21" s="115"/>
      <c r="J21" s="115"/>
      <c r="K21" s="115"/>
    </row>
    <row r="22" spans="1:11" ht="14.1" customHeight="1">
      <c r="A22" s="111" t="s">
        <v>206</v>
      </c>
      <c r="B22" s="112" t="s">
        <v>320</v>
      </c>
      <c r="C22" s="111" t="s">
        <v>321</v>
      </c>
      <c r="D22" s="114">
        <v>0</v>
      </c>
      <c r="E22" s="115"/>
      <c r="F22" s="115"/>
      <c r="G22" s="115"/>
      <c r="H22" s="115"/>
      <c r="I22" s="115"/>
      <c r="J22" s="115"/>
      <c r="K22" s="115"/>
    </row>
    <row r="23" spans="1:11" ht="14.1" customHeight="1">
      <c r="A23" s="111" t="s">
        <v>209</v>
      </c>
      <c r="B23" s="112" t="s">
        <v>322</v>
      </c>
      <c r="C23" s="111" t="s">
        <v>323</v>
      </c>
      <c r="D23" s="114">
        <v>0</v>
      </c>
      <c r="E23" s="115"/>
      <c r="F23" s="115"/>
      <c r="G23" s="115"/>
      <c r="H23" s="115"/>
      <c r="I23" s="115"/>
      <c r="J23" s="115"/>
      <c r="K23" s="115"/>
    </row>
    <row r="24" spans="1:11" ht="25.5">
      <c r="A24" s="111" t="s">
        <v>212</v>
      </c>
      <c r="B24" s="112" t="s">
        <v>324</v>
      </c>
      <c r="C24" s="111" t="s">
        <v>325</v>
      </c>
      <c r="D24" s="114">
        <v>0</v>
      </c>
      <c r="E24" s="115"/>
      <c r="F24" s="115"/>
      <c r="G24" s="115"/>
      <c r="H24" s="115"/>
      <c r="I24" s="115"/>
      <c r="J24" s="115"/>
      <c r="K24" s="115"/>
    </row>
    <row r="25" spans="1:11" ht="25.5">
      <c r="A25" s="126" t="s">
        <v>215</v>
      </c>
      <c r="B25" s="127" t="s">
        <v>326</v>
      </c>
      <c r="C25" s="126" t="s">
        <v>327</v>
      </c>
      <c r="D25" s="114">
        <v>92.37</v>
      </c>
      <c r="E25" s="114">
        <v>5</v>
      </c>
      <c r="F25" s="114">
        <v>70.37</v>
      </c>
      <c r="G25" s="114">
        <v>5</v>
      </c>
      <c r="H25" s="114">
        <v>1</v>
      </c>
      <c r="I25" s="114">
        <v>5</v>
      </c>
      <c r="J25" s="114">
        <v>5</v>
      </c>
      <c r="K25" s="114">
        <v>0.99999999999999978</v>
      </c>
    </row>
    <row r="26" spans="1:11" ht="25.5">
      <c r="A26" s="111" t="s">
        <v>217</v>
      </c>
      <c r="B26" s="112" t="s">
        <v>328</v>
      </c>
      <c r="C26" s="741" t="s">
        <v>329</v>
      </c>
      <c r="D26" s="114">
        <v>0</v>
      </c>
      <c r="E26" s="115"/>
      <c r="F26" s="115"/>
      <c r="G26" s="115"/>
      <c r="H26" s="115"/>
      <c r="I26" s="115"/>
      <c r="J26" s="115"/>
      <c r="K26" s="115"/>
    </row>
    <row r="27" spans="1:11" ht="25.5">
      <c r="A27" s="111" t="s">
        <v>219</v>
      </c>
      <c r="B27" s="112" t="s">
        <v>330</v>
      </c>
      <c r="C27" s="741" t="s">
        <v>331</v>
      </c>
      <c r="D27" s="114">
        <v>0</v>
      </c>
      <c r="E27" s="115"/>
      <c r="F27" s="115"/>
      <c r="G27" s="115"/>
      <c r="H27" s="115"/>
      <c r="I27" s="115"/>
      <c r="J27" s="115"/>
      <c r="K27" s="115"/>
    </row>
    <row r="28" spans="1:11" ht="25.5">
      <c r="A28" s="111" t="s">
        <v>222</v>
      </c>
      <c r="B28" s="112" t="s">
        <v>332</v>
      </c>
      <c r="C28" s="741" t="s">
        <v>333</v>
      </c>
      <c r="D28" s="114">
        <v>0</v>
      </c>
      <c r="E28" s="115"/>
      <c r="F28" s="115"/>
      <c r="G28" s="115"/>
      <c r="H28" s="115"/>
      <c r="I28" s="115"/>
      <c r="J28" s="115"/>
      <c r="K28" s="115"/>
    </row>
    <row r="29" spans="1:11" ht="25.5">
      <c r="A29" s="147">
        <v>3</v>
      </c>
      <c r="B29" s="148" t="s">
        <v>334</v>
      </c>
      <c r="C29" s="147" t="s">
        <v>335</v>
      </c>
      <c r="D29" s="149">
        <v>0</v>
      </c>
      <c r="E29" s="150"/>
      <c r="F29" s="150"/>
      <c r="G29" s="150"/>
      <c r="H29" s="150"/>
      <c r="I29" s="150"/>
      <c r="J29" s="150"/>
      <c r="K29" s="150"/>
    </row>
    <row r="30" spans="1:11">
      <c r="A30" s="128" t="s">
        <v>336</v>
      </c>
    </row>
    <row r="31" spans="1:11">
      <c r="A31" s="129"/>
      <c r="B31" s="129" t="s">
        <v>337</v>
      </c>
    </row>
  </sheetData>
  <mergeCells count="7">
    <mergeCell ref="A1:K1"/>
    <mergeCell ref="A2:K2"/>
    <mergeCell ref="J3:K3"/>
    <mergeCell ref="B4:B5"/>
    <mergeCell ref="C4:C5"/>
    <mergeCell ref="D4:D5"/>
    <mergeCell ref="E4:K4"/>
  </mergeCells>
  <printOptions horizontalCentered="1"/>
  <pageMargins left="0.70866141732283472" right="0.70866141732283472" top="0.55118110236220474" bottom="0.35433070866141736" header="0.31496062992125984" footer="0.31496062992125984"/>
  <pageSetup paperSize="9" orientation="landscape" r:id="rId1"/>
  <headerFooter>
    <oddFooter xml:space="preserve">&amp;R&amp;P+3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Zeros="0" zoomScaleNormal="100" workbookViewId="0">
      <selection activeCell="E13" sqref="E13"/>
    </sheetView>
  </sheetViews>
  <sheetFormatPr defaultRowHeight="12.75"/>
  <cols>
    <col min="1" max="1" width="3.625" style="74" bestFit="1" customWidth="1"/>
    <col min="2" max="2" width="34.5" style="37" customWidth="1"/>
    <col min="3" max="3" width="5.25" style="37" customWidth="1"/>
    <col min="4" max="4" width="11.625" style="58" customWidth="1"/>
    <col min="5" max="11" width="11.625" style="37" customWidth="1"/>
    <col min="12" max="256" width="9" style="37"/>
    <col min="257" max="257" width="3.625" style="37" bestFit="1" customWidth="1"/>
    <col min="258" max="258" width="41.25" style="37" customWidth="1"/>
    <col min="259" max="259" width="5.25" style="37" customWidth="1"/>
    <col min="260" max="260" width="11.375" style="37" bestFit="1" customWidth="1"/>
    <col min="261" max="261" width="7.875" style="37" customWidth="1"/>
    <col min="262" max="264" width="6.875" style="37" customWidth="1"/>
    <col min="265" max="265" width="7.25" style="37" bestFit="1" customWidth="1"/>
    <col min="266" max="267" width="6.875" style="37" customWidth="1"/>
    <col min="268" max="512" width="9" style="37"/>
    <col min="513" max="513" width="3.625" style="37" bestFit="1" customWidth="1"/>
    <col min="514" max="514" width="41.25" style="37" customWidth="1"/>
    <col min="515" max="515" width="5.25" style="37" customWidth="1"/>
    <col min="516" max="516" width="11.375" style="37" bestFit="1" customWidth="1"/>
    <col min="517" max="517" width="7.875" style="37" customWidth="1"/>
    <col min="518" max="520" width="6.875" style="37" customWidth="1"/>
    <col min="521" max="521" width="7.25" style="37" bestFit="1" customWidth="1"/>
    <col min="522" max="523" width="6.875" style="37" customWidth="1"/>
    <col min="524" max="768" width="9" style="37"/>
    <col min="769" max="769" width="3.625" style="37" bestFit="1" customWidth="1"/>
    <col min="770" max="770" width="41.25" style="37" customWidth="1"/>
    <col min="771" max="771" width="5.25" style="37" customWidth="1"/>
    <col min="772" max="772" width="11.375" style="37" bestFit="1" customWidth="1"/>
    <col min="773" max="773" width="7.875" style="37" customWidth="1"/>
    <col min="774" max="776" width="6.875" style="37" customWidth="1"/>
    <col min="777" max="777" width="7.25" style="37" bestFit="1" customWidth="1"/>
    <col min="778" max="779" width="6.875" style="37" customWidth="1"/>
    <col min="780" max="1024" width="9" style="37"/>
    <col min="1025" max="1025" width="3.625" style="37" bestFit="1" customWidth="1"/>
    <col min="1026" max="1026" width="41.25" style="37" customWidth="1"/>
    <col min="1027" max="1027" width="5.25" style="37" customWidth="1"/>
    <col min="1028" max="1028" width="11.375" style="37" bestFit="1" customWidth="1"/>
    <col min="1029" max="1029" width="7.875" style="37" customWidth="1"/>
    <col min="1030" max="1032" width="6.875" style="37" customWidth="1"/>
    <col min="1033" max="1033" width="7.25" style="37" bestFit="1" customWidth="1"/>
    <col min="1034" max="1035" width="6.875" style="37" customWidth="1"/>
    <col min="1036" max="1280" width="9" style="37"/>
    <col min="1281" max="1281" width="3.625" style="37" bestFit="1" customWidth="1"/>
    <col min="1282" max="1282" width="41.25" style="37" customWidth="1"/>
    <col min="1283" max="1283" width="5.25" style="37" customWidth="1"/>
    <col min="1284" max="1284" width="11.375" style="37" bestFit="1" customWidth="1"/>
    <col min="1285" max="1285" width="7.875" style="37" customWidth="1"/>
    <col min="1286" max="1288" width="6.875" style="37" customWidth="1"/>
    <col min="1289" max="1289" width="7.25" style="37" bestFit="1" customWidth="1"/>
    <col min="1290" max="1291" width="6.875" style="37" customWidth="1"/>
    <col min="1292" max="1536" width="9" style="37"/>
    <col min="1537" max="1537" width="3.625" style="37" bestFit="1" customWidth="1"/>
    <col min="1538" max="1538" width="41.25" style="37" customWidth="1"/>
    <col min="1539" max="1539" width="5.25" style="37" customWidth="1"/>
    <col min="1540" max="1540" width="11.375" style="37" bestFit="1" customWidth="1"/>
    <col min="1541" max="1541" width="7.875" style="37" customWidth="1"/>
    <col min="1542" max="1544" width="6.875" style="37" customWidth="1"/>
    <col min="1545" max="1545" width="7.25" style="37" bestFit="1" customWidth="1"/>
    <col min="1546" max="1547" width="6.875" style="37" customWidth="1"/>
    <col min="1548" max="1792" width="9" style="37"/>
    <col min="1793" max="1793" width="3.625" style="37" bestFit="1" customWidth="1"/>
    <col min="1794" max="1794" width="41.25" style="37" customWidth="1"/>
    <col min="1795" max="1795" width="5.25" style="37" customWidth="1"/>
    <col min="1796" max="1796" width="11.375" style="37" bestFit="1" customWidth="1"/>
    <col min="1797" max="1797" width="7.875" style="37" customWidth="1"/>
    <col min="1798" max="1800" width="6.875" style="37" customWidth="1"/>
    <col min="1801" max="1801" width="7.25" style="37" bestFit="1" customWidth="1"/>
    <col min="1802" max="1803" width="6.875" style="37" customWidth="1"/>
    <col min="1804" max="2048" width="9" style="37"/>
    <col min="2049" max="2049" width="3.625" style="37" bestFit="1" customWidth="1"/>
    <col min="2050" max="2050" width="41.25" style="37" customWidth="1"/>
    <col min="2051" max="2051" width="5.25" style="37" customWidth="1"/>
    <col min="2052" max="2052" width="11.375" style="37" bestFit="1" customWidth="1"/>
    <col min="2053" max="2053" width="7.875" style="37" customWidth="1"/>
    <col min="2054" max="2056" width="6.875" style="37" customWidth="1"/>
    <col min="2057" max="2057" width="7.25" style="37" bestFit="1" customWidth="1"/>
    <col min="2058" max="2059" width="6.875" style="37" customWidth="1"/>
    <col min="2060" max="2304" width="9" style="37"/>
    <col min="2305" max="2305" width="3.625" style="37" bestFit="1" customWidth="1"/>
    <col min="2306" max="2306" width="41.25" style="37" customWidth="1"/>
    <col min="2307" max="2307" width="5.25" style="37" customWidth="1"/>
    <col min="2308" max="2308" width="11.375" style="37" bestFit="1" customWidth="1"/>
    <col min="2309" max="2309" width="7.875" style="37" customWidth="1"/>
    <col min="2310" max="2312" width="6.875" style="37" customWidth="1"/>
    <col min="2313" max="2313" width="7.25" style="37" bestFit="1" customWidth="1"/>
    <col min="2314" max="2315" width="6.875" style="37" customWidth="1"/>
    <col min="2316" max="2560" width="9" style="37"/>
    <col min="2561" max="2561" width="3.625" style="37" bestFit="1" customWidth="1"/>
    <col min="2562" max="2562" width="41.25" style="37" customWidth="1"/>
    <col min="2563" max="2563" width="5.25" style="37" customWidth="1"/>
    <col min="2564" max="2564" width="11.375" style="37" bestFit="1" customWidth="1"/>
    <col min="2565" max="2565" width="7.875" style="37" customWidth="1"/>
    <col min="2566" max="2568" width="6.875" style="37" customWidth="1"/>
    <col min="2569" max="2569" width="7.25" style="37" bestFit="1" customWidth="1"/>
    <col min="2570" max="2571" width="6.875" style="37" customWidth="1"/>
    <col min="2572" max="2816" width="9" style="37"/>
    <col min="2817" max="2817" width="3.625" style="37" bestFit="1" customWidth="1"/>
    <col min="2818" max="2818" width="41.25" style="37" customWidth="1"/>
    <col min="2819" max="2819" width="5.25" style="37" customWidth="1"/>
    <col min="2820" max="2820" width="11.375" style="37" bestFit="1" customWidth="1"/>
    <col min="2821" max="2821" width="7.875" style="37" customWidth="1"/>
    <col min="2822" max="2824" width="6.875" style="37" customWidth="1"/>
    <col min="2825" max="2825" width="7.25" style="37" bestFit="1" customWidth="1"/>
    <col min="2826" max="2827" width="6.875" style="37" customWidth="1"/>
    <col min="2828" max="3072" width="9" style="37"/>
    <col min="3073" max="3073" width="3.625" style="37" bestFit="1" customWidth="1"/>
    <col min="3074" max="3074" width="41.25" style="37" customWidth="1"/>
    <col min="3075" max="3075" width="5.25" style="37" customWidth="1"/>
    <col min="3076" max="3076" width="11.375" style="37" bestFit="1" customWidth="1"/>
    <col min="3077" max="3077" width="7.875" style="37" customWidth="1"/>
    <col min="3078" max="3080" width="6.875" style="37" customWidth="1"/>
    <col min="3081" max="3081" width="7.25" style="37" bestFit="1" customWidth="1"/>
    <col min="3082" max="3083" width="6.875" style="37" customWidth="1"/>
    <col min="3084" max="3328" width="9" style="37"/>
    <col min="3329" max="3329" width="3.625" style="37" bestFit="1" customWidth="1"/>
    <col min="3330" max="3330" width="41.25" style="37" customWidth="1"/>
    <col min="3331" max="3331" width="5.25" style="37" customWidth="1"/>
    <col min="3332" max="3332" width="11.375" style="37" bestFit="1" customWidth="1"/>
    <col min="3333" max="3333" width="7.875" style="37" customWidth="1"/>
    <col min="3334" max="3336" width="6.875" style="37" customWidth="1"/>
    <col min="3337" max="3337" width="7.25" style="37" bestFit="1" customWidth="1"/>
    <col min="3338" max="3339" width="6.875" style="37" customWidth="1"/>
    <col min="3340" max="3584" width="9" style="37"/>
    <col min="3585" max="3585" width="3.625" style="37" bestFit="1" customWidth="1"/>
    <col min="3586" max="3586" width="41.25" style="37" customWidth="1"/>
    <col min="3587" max="3587" width="5.25" style="37" customWidth="1"/>
    <col min="3588" max="3588" width="11.375" style="37" bestFit="1" customWidth="1"/>
    <col min="3589" max="3589" width="7.875" style="37" customWidth="1"/>
    <col min="3590" max="3592" width="6.875" style="37" customWidth="1"/>
    <col min="3593" max="3593" width="7.25" style="37" bestFit="1" customWidth="1"/>
    <col min="3594" max="3595" width="6.875" style="37" customWidth="1"/>
    <col min="3596" max="3840" width="9" style="37"/>
    <col min="3841" max="3841" width="3.625" style="37" bestFit="1" customWidth="1"/>
    <col min="3842" max="3842" width="41.25" style="37" customWidth="1"/>
    <col min="3843" max="3843" width="5.25" style="37" customWidth="1"/>
    <col min="3844" max="3844" width="11.375" style="37" bestFit="1" customWidth="1"/>
    <col min="3845" max="3845" width="7.875" style="37" customWidth="1"/>
    <col min="3846" max="3848" width="6.875" style="37" customWidth="1"/>
    <col min="3849" max="3849" width="7.25" style="37" bestFit="1" customWidth="1"/>
    <col min="3850" max="3851" width="6.875" style="37" customWidth="1"/>
    <col min="3852" max="4096" width="9" style="37"/>
    <col min="4097" max="4097" width="3.625" style="37" bestFit="1" customWidth="1"/>
    <col min="4098" max="4098" width="41.25" style="37" customWidth="1"/>
    <col min="4099" max="4099" width="5.25" style="37" customWidth="1"/>
    <col min="4100" max="4100" width="11.375" style="37" bestFit="1" customWidth="1"/>
    <col min="4101" max="4101" width="7.875" style="37" customWidth="1"/>
    <col min="4102" max="4104" width="6.875" style="37" customWidth="1"/>
    <col min="4105" max="4105" width="7.25" style="37" bestFit="1" customWidth="1"/>
    <col min="4106" max="4107" width="6.875" style="37" customWidth="1"/>
    <col min="4108" max="4352" width="9" style="37"/>
    <col min="4353" max="4353" width="3.625" style="37" bestFit="1" customWidth="1"/>
    <col min="4354" max="4354" width="41.25" style="37" customWidth="1"/>
    <col min="4355" max="4355" width="5.25" style="37" customWidth="1"/>
    <col min="4356" max="4356" width="11.375" style="37" bestFit="1" customWidth="1"/>
    <col min="4357" max="4357" width="7.875" style="37" customWidth="1"/>
    <col min="4358" max="4360" width="6.875" style="37" customWidth="1"/>
    <col min="4361" max="4361" width="7.25" style="37" bestFit="1" customWidth="1"/>
    <col min="4362" max="4363" width="6.875" style="37" customWidth="1"/>
    <col min="4364" max="4608" width="9" style="37"/>
    <col min="4609" max="4609" width="3.625" style="37" bestFit="1" customWidth="1"/>
    <col min="4610" max="4610" width="41.25" style="37" customWidth="1"/>
    <col min="4611" max="4611" width="5.25" style="37" customWidth="1"/>
    <col min="4612" max="4612" width="11.375" style="37" bestFit="1" customWidth="1"/>
    <col min="4613" max="4613" width="7.875" style="37" customWidth="1"/>
    <col min="4614" max="4616" width="6.875" style="37" customWidth="1"/>
    <col min="4617" max="4617" width="7.25" style="37" bestFit="1" customWidth="1"/>
    <col min="4618" max="4619" width="6.875" style="37" customWidth="1"/>
    <col min="4620" max="4864" width="9" style="37"/>
    <col min="4865" max="4865" width="3.625" style="37" bestFit="1" customWidth="1"/>
    <col min="4866" max="4866" width="41.25" style="37" customWidth="1"/>
    <col min="4867" max="4867" width="5.25" style="37" customWidth="1"/>
    <col min="4868" max="4868" width="11.375" style="37" bestFit="1" customWidth="1"/>
    <col min="4869" max="4869" width="7.875" style="37" customWidth="1"/>
    <col min="4870" max="4872" width="6.875" style="37" customWidth="1"/>
    <col min="4873" max="4873" width="7.25" style="37" bestFit="1" customWidth="1"/>
    <col min="4874" max="4875" width="6.875" style="37" customWidth="1"/>
    <col min="4876" max="5120" width="9" style="37"/>
    <col min="5121" max="5121" width="3.625" style="37" bestFit="1" customWidth="1"/>
    <col min="5122" max="5122" width="41.25" style="37" customWidth="1"/>
    <col min="5123" max="5123" width="5.25" style="37" customWidth="1"/>
    <col min="5124" max="5124" width="11.375" style="37" bestFit="1" customWidth="1"/>
    <col min="5125" max="5125" width="7.875" style="37" customWidth="1"/>
    <col min="5126" max="5128" width="6.875" style="37" customWidth="1"/>
    <col min="5129" max="5129" width="7.25" style="37" bestFit="1" customWidth="1"/>
    <col min="5130" max="5131" width="6.875" style="37" customWidth="1"/>
    <col min="5132" max="5376" width="9" style="37"/>
    <col min="5377" max="5377" width="3.625" style="37" bestFit="1" customWidth="1"/>
    <col min="5378" max="5378" width="41.25" style="37" customWidth="1"/>
    <col min="5379" max="5379" width="5.25" style="37" customWidth="1"/>
    <col min="5380" max="5380" width="11.375" style="37" bestFit="1" customWidth="1"/>
    <col min="5381" max="5381" width="7.875" style="37" customWidth="1"/>
    <col min="5382" max="5384" width="6.875" style="37" customWidth="1"/>
    <col min="5385" max="5385" width="7.25" style="37" bestFit="1" customWidth="1"/>
    <col min="5386" max="5387" width="6.875" style="37" customWidth="1"/>
    <col min="5388" max="5632" width="9" style="37"/>
    <col min="5633" max="5633" width="3.625" style="37" bestFit="1" customWidth="1"/>
    <col min="5634" max="5634" width="41.25" style="37" customWidth="1"/>
    <col min="5635" max="5635" width="5.25" style="37" customWidth="1"/>
    <col min="5636" max="5636" width="11.375" style="37" bestFit="1" customWidth="1"/>
    <col min="5637" max="5637" width="7.875" style="37" customWidth="1"/>
    <col min="5638" max="5640" width="6.875" style="37" customWidth="1"/>
    <col min="5641" max="5641" width="7.25" style="37" bestFit="1" customWidth="1"/>
    <col min="5642" max="5643" width="6.875" style="37" customWidth="1"/>
    <col min="5644" max="5888" width="9" style="37"/>
    <col min="5889" max="5889" width="3.625" style="37" bestFit="1" customWidth="1"/>
    <col min="5890" max="5890" width="41.25" style="37" customWidth="1"/>
    <col min="5891" max="5891" width="5.25" style="37" customWidth="1"/>
    <col min="5892" max="5892" width="11.375" style="37" bestFit="1" customWidth="1"/>
    <col min="5893" max="5893" width="7.875" style="37" customWidth="1"/>
    <col min="5894" max="5896" width="6.875" style="37" customWidth="1"/>
    <col min="5897" max="5897" width="7.25" style="37" bestFit="1" customWidth="1"/>
    <col min="5898" max="5899" width="6.875" style="37" customWidth="1"/>
    <col min="5900" max="6144" width="9" style="37"/>
    <col min="6145" max="6145" width="3.625" style="37" bestFit="1" customWidth="1"/>
    <col min="6146" max="6146" width="41.25" style="37" customWidth="1"/>
    <col min="6147" max="6147" width="5.25" style="37" customWidth="1"/>
    <col min="6148" max="6148" width="11.375" style="37" bestFit="1" customWidth="1"/>
    <col min="6149" max="6149" width="7.875" style="37" customWidth="1"/>
    <col min="6150" max="6152" width="6.875" style="37" customWidth="1"/>
    <col min="6153" max="6153" width="7.25" style="37" bestFit="1" customWidth="1"/>
    <col min="6154" max="6155" width="6.875" style="37" customWidth="1"/>
    <col min="6156" max="6400" width="9" style="37"/>
    <col min="6401" max="6401" width="3.625" style="37" bestFit="1" customWidth="1"/>
    <col min="6402" max="6402" width="41.25" style="37" customWidth="1"/>
    <col min="6403" max="6403" width="5.25" style="37" customWidth="1"/>
    <col min="6404" max="6404" width="11.375" style="37" bestFit="1" customWidth="1"/>
    <col min="6405" max="6405" width="7.875" style="37" customWidth="1"/>
    <col min="6406" max="6408" width="6.875" style="37" customWidth="1"/>
    <col min="6409" max="6409" width="7.25" style="37" bestFit="1" customWidth="1"/>
    <col min="6410" max="6411" width="6.875" style="37" customWidth="1"/>
    <col min="6412" max="6656" width="9" style="37"/>
    <col min="6657" max="6657" width="3.625" style="37" bestFit="1" customWidth="1"/>
    <col min="6658" max="6658" width="41.25" style="37" customWidth="1"/>
    <col min="6659" max="6659" width="5.25" style="37" customWidth="1"/>
    <col min="6660" max="6660" width="11.375" style="37" bestFit="1" customWidth="1"/>
    <col min="6661" max="6661" width="7.875" style="37" customWidth="1"/>
    <col min="6662" max="6664" width="6.875" style="37" customWidth="1"/>
    <col min="6665" max="6665" width="7.25" style="37" bestFit="1" customWidth="1"/>
    <col min="6666" max="6667" width="6.875" style="37" customWidth="1"/>
    <col min="6668" max="6912" width="9" style="37"/>
    <col min="6913" max="6913" width="3.625" style="37" bestFit="1" customWidth="1"/>
    <col min="6914" max="6914" width="41.25" style="37" customWidth="1"/>
    <col min="6915" max="6915" width="5.25" style="37" customWidth="1"/>
    <col min="6916" max="6916" width="11.375" style="37" bestFit="1" customWidth="1"/>
    <col min="6917" max="6917" width="7.875" style="37" customWidth="1"/>
    <col min="6918" max="6920" width="6.875" style="37" customWidth="1"/>
    <col min="6921" max="6921" width="7.25" style="37" bestFit="1" customWidth="1"/>
    <col min="6922" max="6923" width="6.875" style="37" customWidth="1"/>
    <col min="6924" max="7168" width="9" style="37"/>
    <col min="7169" max="7169" width="3.625" style="37" bestFit="1" customWidth="1"/>
    <col min="7170" max="7170" width="41.25" style="37" customWidth="1"/>
    <col min="7171" max="7171" width="5.25" style="37" customWidth="1"/>
    <col min="7172" max="7172" width="11.375" style="37" bestFit="1" customWidth="1"/>
    <col min="7173" max="7173" width="7.875" style="37" customWidth="1"/>
    <col min="7174" max="7176" width="6.875" style="37" customWidth="1"/>
    <col min="7177" max="7177" width="7.25" style="37" bestFit="1" customWidth="1"/>
    <col min="7178" max="7179" width="6.875" style="37" customWidth="1"/>
    <col min="7180" max="7424" width="9" style="37"/>
    <col min="7425" max="7425" width="3.625" style="37" bestFit="1" customWidth="1"/>
    <col min="7426" max="7426" width="41.25" style="37" customWidth="1"/>
    <col min="7427" max="7427" width="5.25" style="37" customWidth="1"/>
    <col min="7428" max="7428" width="11.375" style="37" bestFit="1" customWidth="1"/>
    <col min="7429" max="7429" width="7.875" style="37" customWidth="1"/>
    <col min="7430" max="7432" width="6.875" style="37" customWidth="1"/>
    <col min="7433" max="7433" width="7.25" style="37" bestFit="1" customWidth="1"/>
    <col min="7434" max="7435" width="6.875" style="37" customWidth="1"/>
    <col min="7436" max="7680" width="9" style="37"/>
    <col min="7681" max="7681" width="3.625" style="37" bestFit="1" customWidth="1"/>
    <col min="7682" max="7682" width="41.25" style="37" customWidth="1"/>
    <col min="7683" max="7683" width="5.25" style="37" customWidth="1"/>
    <col min="7684" max="7684" width="11.375" style="37" bestFit="1" customWidth="1"/>
    <col min="7685" max="7685" width="7.875" style="37" customWidth="1"/>
    <col min="7686" max="7688" width="6.875" style="37" customWidth="1"/>
    <col min="7689" max="7689" width="7.25" style="37" bestFit="1" customWidth="1"/>
    <col min="7690" max="7691" width="6.875" style="37" customWidth="1"/>
    <col min="7692" max="7936" width="9" style="37"/>
    <col min="7937" max="7937" width="3.625" style="37" bestFit="1" customWidth="1"/>
    <col min="7938" max="7938" width="41.25" style="37" customWidth="1"/>
    <col min="7939" max="7939" width="5.25" style="37" customWidth="1"/>
    <col min="7940" max="7940" width="11.375" style="37" bestFit="1" customWidth="1"/>
    <col min="7941" max="7941" width="7.875" style="37" customWidth="1"/>
    <col min="7942" max="7944" width="6.875" style="37" customWidth="1"/>
    <col min="7945" max="7945" width="7.25" style="37" bestFit="1" customWidth="1"/>
    <col min="7946" max="7947" width="6.875" style="37" customWidth="1"/>
    <col min="7948" max="8192" width="9" style="37"/>
    <col min="8193" max="8193" width="3.625" style="37" bestFit="1" customWidth="1"/>
    <col min="8194" max="8194" width="41.25" style="37" customWidth="1"/>
    <col min="8195" max="8195" width="5.25" style="37" customWidth="1"/>
    <col min="8196" max="8196" width="11.375" style="37" bestFit="1" customWidth="1"/>
    <col min="8197" max="8197" width="7.875" style="37" customWidth="1"/>
    <col min="8198" max="8200" width="6.875" style="37" customWidth="1"/>
    <col min="8201" max="8201" width="7.25" style="37" bestFit="1" customWidth="1"/>
    <col min="8202" max="8203" width="6.875" style="37" customWidth="1"/>
    <col min="8204" max="8448" width="9" style="37"/>
    <col min="8449" max="8449" width="3.625" style="37" bestFit="1" customWidth="1"/>
    <col min="8450" max="8450" width="41.25" style="37" customWidth="1"/>
    <col min="8451" max="8451" width="5.25" style="37" customWidth="1"/>
    <col min="8452" max="8452" width="11.375" style="37" bestFit="1" customWidth="1"/>
    <col min="8453" max="8453" width="7.875" style="37" customWidth="1"/>
    <col min="8454" max="8456" width="6.875" style="37" customWidth="1"/>
    <col min="8457" max="8457" width="7.25" style="37" bestFit="1" customWidth="1"/>
    <col min="8458" max="8459" width="6.875" style="37" customWidth="1"/>
    <col min="8460" max="8704" width="9" style="37"/>
    <col min="8705" max="8705" width="3.625" style="37" bestFit="1" customWidth="1"/>
    <col min="8706" max="8706" width="41.25" style="37" customWidth="1"/>
    <col min="8707" max="8707" width="5.25" style="37" customWidth="1"/>
    <col min="8708" max="8708" width="11.375" style="37" bestFit="1" customWidth="1"/>
    <col min="8709" max="8709" width="7.875" style="37" customWidth="1"/>
    <col min="8710" max="8712" width="6.875" style="37" customWidth="1"/>
    <col min="8713" max="8713" width="7.25" style="37" bestFit="1" customWidth="1"/>
    <col min="8714" max="8715" width="6.875" style="37" customWidth="1"/>
    <col min="8716" max="8960" width="9" style="37"/>
    <col min="8961" max="8961" width="3.625" style="37" bestFit="1" customWidth="1"/>
    <col min="8962" max="8962" width="41.25" style="37" customWidth="1"/>
    <col min="8963" max="8963" width="5.25" style="37" customWidth="1"/>
    <col min="8964" max="8964" width="11.375" style="37" bestFit="1" customWidth="1"/>
    <col min="8965" max="8965" width="7.875" style="37" customWidth="1"/>
    <col min="8966" max="8968" width="6.875" style="37" customWidth="1"/>
    <col min="8969" max="8969" width="7.25" style="37" bestFit="1" customWidth="1"/>
    <col min="8970" max="8971" width="6.875" style="37" customWidth="1"/>
    <col min="8972" max="9216" width="9" style="37"/>
    <col min="9217" max="9217" width="3.625" style="37" bestFit="1" customWidth="1"/>
    <col min="9218" max="9218" width="41.25" style="37" customWidth="1"/>
    <col min="9219" max="9219" width="5.25" style="37" customWidth="1"/>
    <col min="9220" max="9220" width="11.375" style="37" bestFit="1" customWidth="1"/>
    <col min="9221" max="9221" width="7.875" style="37" customWidth="1"/>
    <col min="9222" max="9224" width="6.875" style="37" customWidth="1"/>
    <col min="9225" max="9225" width="7.25" style="37" bestFit="1" customWidth="1"/>
    <col min="9226" max="9227" width="6.875" style="37" customWidth="1"/>
    <col min="9228" max="9472" width="9" style="37"/>
    <col min="9473" max="9473" width="3.625" style="37" bestFit="1" customWidth="1"/>
    <col min="9474" max="9474" width="41.25" style="37" customWidth="1"/>
    <col min="9475" max="9475" width="5.25" style="37" customWidth="1"/>
    <col min="9476" max="9476" width="11.375" style="37" bestFit="1" customWidth="1"/>
    <col min="9477" max="9477" width="7.875" style="37" customWidth="1"/>
    <col min="9478" max="9480" width="6.875" style="37" customWidth="1"/>
    <col min="9481" max="9481" width="7.25" style="37" bestFit="1" customWidth="1"/>
    <col min="9482" max="9483" width="6.875" style="37" customWidth="1"/>
    <col min="9484" max="9728" width="9" style="37"/>
    <col min="9729" max="9729" width="3.625" style="37" bestFit="1" customWidth="1"/>
    <col min="9730" max="9730" width="41.25" style="37" customWidth="1"/>
    <col min="9731" max="9731" width="5.25" style="37" customWidth="1"/>
    <col min="9732" max="9732" width="11.375" style="37" bestFit="1" customWidth="1"/>
    <col min="9733" max="9733" width="7.875" style="37" customWidth="1"/>
    <col min="9734" max="9736" width="6.875" style="37" customWidth="1"/>
    <col min="9737" max="9737" width="7.25" style="37" bestFit="1" customWidth="1"/>
    <col min="9738" max="9739" width="6.875" style="37" customWidth="1"/>
    <col min="9740" max="9984" width="9" style="37"/>
    <col min="9985" max="9985" width="3.625" style="37" bestFit="1" customWidth="1"/>
    <col min="9986" max="9986" width="41.25" style="37" customWidth="1"/>
    <col min="9987" max="9987" width="5.25" style="37" customWidth="1"/>
    <col min="9988" max="9988" width="11.375" style="37" bestFit="1" customWidth="1"/>
    <col min="9989" max="9989" width="7.875" style="37" customWidth="1"/>
    <col min="9990" max="9992" width="6.875" style="37" customWidth="1"/>
    <col min="9993" max="9993" width="7.25" style="37" bestFit="1" customWidth="1"/>
    <col min="9994" max="9995" width="6.875" style="37" customWidth="1"/>
    <col min="9996" max="10240" width="9" style="37"/>
    <col min="10241" max="10241" width="3.625" style="37" bestFit="1" customWidth="1"/>
    <col min="10242" max="10242" width="41.25" style="37" customWidth="1"/>
    <col min="10243" max="10243" width="5.25" style="37" customWidth="1"/>
    <col min="10244" max="10244" width="11.375" style="37" bestFit="1" customWidth="1"/>
    <col min="10245" max="10245" width="7.875" style="37" customWidth="1"/>
    <col min="10246" max="10248" width="6.875" style="37" customWidth="1"/>
    <col min="10249" max="10249" width="7.25" style="37" bestFit="1" customWidth="1"/>
    <col min="10250" max="10251" width="6.875" style="37" customWidth="1"/>
    <col min="10252" max="10496" width="9" style="37"/>
    <col min="10497" max="10497" width="3.625" style="37" bestFit="1" customWidth="1"/>
    <col min="10498" max="10498" width="41.25" style="37" customWidth="1"/>
    <col min="10499" max="10499" width="5.25" style="37" customWidth="1"/>
    <col min="10500" max="10500" width="11.375" style="37" bestFit="1" customWidth="1"/>
    <col min="10501" max="10501" width="7.875" style="37" customWidth="1"/>
    <col min="10502" max="10504" width="6.875" style="37" customWidth="1"/>
    <col min="10505" max="10505" width="7.25" style="37" bestFit="1" customWidth="1"/>
    <col min="10506" max="10507" width="6.875" style="37" customWidth="1"/>
    <col min="10508" max="10752" width="9" style="37"/>
    <col min="10753" max="10753" width="3.625" style="37" bestFit="1" customWidth="1"/>
    <col min="10754" max="10754" width="41.25" style="37" customWidth="1"/>
    <col min="10755" max="10755" width="5.25" style="37" customWidth="1"/>
    <col min="10756" max="10756" width="11.375" style="37" bestFit="1" customWidth="1"/>
    <col min="10757" max="10757" width="7.875" style="37" customWidth="1"/>
    <col min="10758" max="10760" width="6.875" style="37" customWidth="1"/>
    <col min="10761" max="10761" width="7.25" style="37" bestFit="1" customWidth="1"/>
    <col min="10762" max="10763" width="6.875" style="37" customWidth="1"/>
    <col min="10764" max="11008" width="9" style="37"/>
    <col min="11009" max="11009" width="3.625" style="37" bestFit="1" customWidth="1"/>
    <col min="11010" max="11010" width="41.25" style="37" customWidth="1"/>
    <col min="11011" max="11011" width="5.25" style="37" customWidth="1"/>
    <col min="11012" max="11012" width="11.375" style="37" bestFit="1" customWidth="1"/>
    <col min="11013" max="11013" width="7.875" style="37" customWidth="1"/>
    <col min="11014" max="11016" width="6.875" style="37" customWidth="1"/>
    <col min="11017" max="11017" width="7.25" style="37" bestFit="1" customWidth="1"/>
    <col min="11018" max="11019" width="6.875" style="37" customWidth="1"/>
    <col min="11020" max="11264" width="9" style="37"/>
    <col min="11265" max="11265" width="3.625" style="37" bestFit="1" customWidth="1"/>
    <col min="11266" max="11266" width="41.25" style="37" customWidth="1"/>
    <col min="11267" max="11267" width="5.25" style="37" customWidth="1"/>
    <col min="11268" max="11268" width="11.375" style="37" bestFit="1" customWidth="1"/>
    <col min="11269" max="11269" width="7.875" style="37" customWidth="1"/>
    <col min="11270" max="11272" width="6.875" style="37" customWidth="1"/>
    <col min="11273" max="11273" width="7.25" style="37" bestFit="1" customWidth="1"/>
    <col min="11274" max="11275" width="6.875" style="37" customWidth="1"/>
    <col min="11276" max="11520" width="9" style="37"/>
    <col min="11521" max="11521" width="3.625" style="37" bestFit="1" customWidth="1"/>
    <col min="11522" max="11522" width="41.25" style="37" customWidth="1"/>
    <col min="11523" max="11523" width="5.25" style="37" customWidth="1"/>
    <col min="11524" max="11524" width="11.375" style="37" bestFit="1" customWidth="1"/>
    <col min="11525" max="11525" width="7.875" style="37" customWidth="1"/>
    <col min="11526" max="11528" width="6.875" style="37" customWidth="1"/>
    <col min="11529" max="11529" width="7.25" style="37" bestFit="1" customWidth="1"/>
    <col min="11530" max="11531" width="6.875" style="37" customWidth="1"/>
    <col min="11532" max="11776" width="9" style="37"/>
    <col min="11777" max="11777" width="3.625" style="37" bestFit="1" customWidth="1"/>
    <col min="11778" max="11778" width="41.25" style="37" customWidth="1"/>
    <col min="11779" max="11779" width="5.25" style="37" customWidth="1"/>
    <col min="11780" max="11780" width="11.375" style="37" bestFit="1" customWidth="1"/>
    <col min="11781" max="11781" width="7.875" style="37" customWidth="1"/>
    <col min="11782" max="11784" width="6.875" style="37" customWidth="1"/>
    <col min="11785" max="11785" width="7.25" style="37" bestFit="1" customWidth="1"/>
    <col min="11786" max="11787" width="6.875" style="37" customWidth="1"/>
    <col min="11788" max="12032" width="9" style="37"/>
    <col min="12033" max="12033" width="3.625" style="37" bestFit="1" customWidth="1"/>
    <col min="12034" max="12034" width="41.25" style="37" customWidth="1"/>
    <col min="12035" max="12035" width="5.25" style="37" customWidth="1"/>
    <col min="12036" max="12036" width="11.375" style="37" bestFit="1" customWidth="1"/>
    <col min="12037" max="12037" width="7.875" style="37" customWidth="1"/>
    <col min="12038" max="12040" width="6.875" style="37" customWidth="1"/>
    <col min="12041" max="12041" width="7.25" style="37" bestFit="1" customWidth="1"/>
    <col min="12042" max="12043" width="6.875" style="37" customWidth="1"/>
    <col min="12044" max="12288" width="9" style="37"/>
    <col min="12289" max="12289" width="3.625" style="37" bestFit="1" customWidth="1"/>
    <col min="12290" max="12290" width="41.25" style="37" customWidth="1"/>
    <col min="12291" max="12291" width="5.25" style="37" customWidth="1"/>
    <col min="12292" max="12292" width="11.375" style="37" bestFit="1" customWidth="1"/>
    <col min="12293" max="12293" width="7.875" style="37" customWidth="1"/>
    <col min="12294" max="12296" width="6.875" style="37" customWidth="1"/>
    <col min="12297" max="12297" width="7.25" style="37" bestFit="1" customWidth="1"/>
    <col min="12298" max="12299" width="6.875" style="37" customWidth="1"/>
    <col min="12300" max="12544" width="9" style="37"/>
    <col min="12545" max="12545" width="3.625" style="37" bestFit="1" customWidth="1"/>
    <col min="12546" max="12546" width="41.25" style="37" customWidth="1"/>
    <col min="12547" max="12547" width="5.25" style="37" customWidth="1"/>
    <col min="12548" max="12548" width="11.375" style="37" bestFit="1" customWidth="1"/>
    <col min="12549" max="12549" width="7.875" style="37" customWidth="1"/>
    <col min="12550" max="12552" width="6.875" style="37" customWidth="1"/>
    <col min="12553" max="12553" width="7.25" style="37" bestFit="1" customWidth="1"/>
    <col min="12554" max="12555" width="6.875" style="37" customWidth="1"/>
    <col min="12556" max="12800" width="9" style="37"/>
    <col min="12801" max="12801" width="3.625" style="37" bestFit="1" customWidth="1"/>
    <col min="12802" max="12802" width="41.25" style="37" customWidth="1"/>
    <col min="12803" max="12803" width="5.25" style="37" customWidth="1"/>
    <col min="12804" max="12804" width="11.375" style="37" bestFit="1" customWidth="1"/>
    <col min="12805" max="12805" width="7.875" style="37" customWidth="1"/>
    <col min="12806" max="12808" width="6.875" style="37" customWidth="1"/>
    <col min="12809" max="12809" width="7.25" style="37" bestFit="1" customWidth="1"/>
    <col min="12810" max="12811" width="6.875" style="37" customWidth="1"/>
    <col min="12812" max="13056" width="9" style="37"/>
    <col min="13057" max="13057" width="3.625" style="37" bestFit="1" customWidth="1"/>
    <col min="13058" max="13058" width="41.25" style="37" customWidth="1"/>
    <col min="13059" max="13059" width="5.25" style="37" customWidth="1"/>
    <col min="13060" max="13060" width="11.375" style="37" bestFit="1" customWidth="1"/>
    <col min="13061" max="13061" width="7.875" style="37" customWidth="1"/>
    <col min="13062" max="13064" width="6.875" style="37" customWidth="1"/>
    <col min="13065" max="13065" width="7.25" style="37" bestFit="1" customWidth="1"/>
    <col min="13066" max="13067" width="6.875" style="37" customWidth="1"/>
    <col min="13068" max="13312" width="9" style="37"/>
    <col min="13313" max="13313" width="3.625" style="37" bestFit="1" customWidth="1"/>
    <col min="13314" max="13314" width="41.25" style="37" customWidth="1"/>
    <col min="13315" max="13315" width="5.25" style="37" customWidth="1"/>
    <col min="13316" max="13316" width="11.375" style="37" bestFit="1" customWidth="1"/>
    <col min="13317" max="13317" width="7.875" style="37" customWidth="1"/>
    <col min="13318" max="13320" width="6.875" style="37" customWidth="1"/>
    <col min="13321" max="13321" width="7.25" style="37" bestFit="1" customWidth="1"/>
    <col min="13322" max="13323" width="6.875" style="37" customWidth="1"/>
    <col min="13324" max="13568" width="9" style="37"/>
    <col min="13569" max="13569" width="3.625" style="37" bestFit="1" customWidth="1"/>
    <col min="13570" max="13570" width="41.25" style="37" customWidth="1"/>
    <col min="13571" max="13571" width="5.25" style="37" customWidth="1"/>
    <col min="13572" max="13572" width="11.375" style="37" bestFit="1" customWidth="1"/>
    <col min="13573" max="13573" width="7.875" style="37" customWidth="1"/>
    <col min="13574" max="13576" width="6.875" style="37" customWidth="1"/>
    <col min="13577" max="13577" width="7.25" style="37" bestFit="1" customWidth="1"/>
    <col min="13578" max="13579" width="6.875" style="37" customWidth="1"/>
    <col min="13580" max="13824" width="9" style="37"/>
    <col min="13825" max="13825" width="3.625" style="37" bestFit="1" customWidth="1"/>
    <col min="13826" max="13826" width="41.25" style="37" customWidth="1"/>
    <col min="13827" max="13827" width="5.25" style="37" customWidth="1"/>
    <col min="13828" max="13828" width="11.375" style="37" bestFit="1" customWidth="1"/>
    <col min="13829" max="13829" width="7.875" style="37" customWidth="1"/>
    <col min="13830" max="13832" width="6.875" style="37" customWidth="1"/>
    <col min="13833" max="13833" width="7.25" style="37" bestFit="1" customWidth="1"/>
    <col min="13834" max="13835" width="6.875" style="37" customWidth="1"/>
    <col min="13836" max="14080" width="9" style="37"/>
    <col min="14081" max="14081" width="3.625" style="37" bestFit="1" customWidth="1"/>
    <col min="14082" max="14082" width="41.25" style="37" customWidth="1"/>
    <col min="14083" max="14083" width="5.25" style="37" customWidth="1"/>
    <col min="14084" max="14084" width="11.375" style="37" bestFit="1" customWidth="1"/>
    <col min="14085" max="14085" width="7.875" style="37" customWidth="1"/>
    <col min="14086" max="14088" width="6.875" style="37" customWidth="1"/>
    <col min="14089" max="14089" width="7.25" style="37" bestFit="1" customWidth="1"/>
    <col min="14090" max="14091" width="6.875" style="37" customWidth="1"/>
    <col min="14092" max="14336" width="9" style="37"/>
    <col min="14337" max="14337" width="3.625" style="37" bestFit="1" customWidth="1"/>
    <col min="14338" max="14338" width="41.25" style="37" customWidth="1"/>
    <col min="14339" max="14339" width="5.25" style="37" customWidth="1"/>
    <col min="14340" max="14340" width="11.375" style="37" bestFit="1" customWidth="1"/>
    <col min="14341" max="14341" width="7.875" style="37" customWidth="1"/>
    <col min="14342" max="14344" width="6.875" style="37" customWidth="1"/>
    <col min="14345" max="14345" width="7.25" style="37" bestFit="1" customWidth="1"/>
    <col min="14346" max="14347" width="6.875" style="37" customWidth="1"/>
    <col min="14348" max="14592" width="9" style="37"/>
    <col min="14593" max="14593" width="3.625" style="37" bestFit="1" customWidth="1"/>
    <col min="14594" max="14594" width="41.25" style="37" customWidth="1"/>
    <col min="14595" max="14595" width="5.25" style="37" customWidth="1"/>
    <col min="14596" max="14596" width="11.375" style="37" bestFit="1" customWidth="1"/>
    <col min="14597" max="14597" width="7.875" style="37" customWidth="1"/>
    <col min="14598" max="14600" width="6.875" style="37" customWidth="1"/>
    <col min="14601" max="14601" width="7.25" style="37" bestFit="1" customWidth="1"/>
    <col min="14602" max="14603" width="6.875" style="37" customWidth="1"/>
    <col min="14604" max="14848" width="9" style="37"/>
    <col min="14849" max="14849" width="3.625" style="37" bestFit="1" customWidth="1"/>
    <col min="14850" max="14850" width="41.25" style="37" customWidth="1"/>
    <col min="14851" max="14851" width="5.25" style="37" customWidth="1"/>
    <col min="14852" max="14852" width="11.375" style="37" bestFit="1" customWidth="1"/>
    <col min="14853" max="14853" width="7.875" style="37" customWidth="1"/>
    <col min="14854" max="14856" width="6.875" style="37" customWidth="1"/>
    <col min="14857" max="14857" width="7.25" style="37" bestFit="1" customWidth="1"/>
    <col min="14858" max="14859" width="6.875" style="37" customWidth="1"/>
    <col min="14860" max="15104" width="9" style="37"/>
    <col min="15105" max="15105" width="3.625" style="37" bestFit="1" customWidth="1"/>
    <col min="15106" max="15106" width="41.25" style="37" customWidth="1"/>
    <col min="15107" max="15107" width="5.25" style="37" customWidth="1"/>
    <col min="15108" max="15108" width="11.375" style="37" bestFit="1" customWidth="1"/>
    <col min="15109" max="15109" width="7.875" style="37" customWidth="1"/>
    <col min="15110" max="15112" width="6.875" style="37" customWidth="1"/>
    <col min="15113" max="15113" width="7.25" style="37" bestFit="1" customWidth="1"/>
    <col min="15114" max="15115" width="6.875" style="37" customWidth="1"/>
    <col min="15116" max="15360" width="9" style="37"/>
    <col min="15361" max="15361" width="3.625" style="37" bestFit="1" customWidth="1"/>
    <col min="15362" max="15362" width="41.25" style="37" customWidth="1"/>
    <col min="15363" max="15363" width="5.25" style="37" customWidth="1"/>
    <col min="15364" max="15364" width="11.375" style="37" bestFit="1" customWidth="1"/>
    <col min="15365" max="15365" width="7.875" style="37" customWidth="1"/>
    <col min="15366" max="15368" width="6.875" style="37" customWidth="1"/>
    <col min="15369" max="15369" width="7.25" style="37" bestFit="1" customWidth="1"/>
    <col min="15370" max="15371" width="6.875" style="37" customWidth="1"/>
    <col min="15372" max="15616" width="9" style="37"/>
    <col min="15617" max="15617" width="3.625" style="37" bestFit="1" customWidth="1"/>
    <col min="15618" max="15618" width="41.25" style="37" customWidth="1"/>
    <col min="15619" max="15619" width="5.25" style="37" customWidth="1"/>
    <col min="15620" max="15620" width="11.375" style="37" bestFit="1" customWidth="1"/>
    <col min="15621" max="15621" width="7.875" style="37" customWidth="1"/>
    <col min="15622" max="15624" width="6.875" style="37" customWidth="1"/>
    <col min="15625" max="15625" width="7.25" style="37" bestFit="1" customWidth="1"/>
    <col min="15626" max="15627" width="6.875" style="37" customWidth="1"/>
    <col min="15628" max="15872" width="9" style="37"/>
    <col min="15873" max="15873" width="3.625" style="37" bestFit="1" customWidth="1"/>
    <col min="15874" max="15874" width="41.25" style="37" customWidth="1"/>
    <col min="15875" max="15875" width="5.25" style="37" customWidth="1"/>
    <col min="15876" max="15876" width="11.375" style="37" bestFit="1" customWidth="1"/>
    <col min="15877" max="15877" width="7.875" style="37" customWidth="1"/>
    <col min="15878" max="15880" width="6.875" style="37" customWidth="1"/>
    <col min="15881" max="15881" width="7.25" style="37" bestFit="1" customWidth="1"/>
    <col min="15882" max="15883" width="6.875" style="37" customWidth="1"/>
    <col min="15884" max="16128" width="9" style="37"/>
    <col min="16129" max="16129" width="3.625" style="37" bestFit="1" customWidth="1"/>
    <col min="16130" max="16130" width="41.25" style="37" customWidth="1"/>
    <col min="16131" max="16131" width="5.25" style="37" customWidth="1"/>
    <col min="16132" max="16132" width="11.375" style="37" bestFit="1" customWidth="1"/>
    <col min="16133" max="16133" width="7.875" style="37" customWidth="1"/>
    <col min="16134" max="16136" width="6.875" style="37" customWidth="1"/>
    <col min="16137" max="16137" width="7.25" style="37" bestFit="1" customWidth="1"/>
    <col min="16138" max="16139" width="6.875" style="37" customWidth="1"/>
    <col min="16140" max="16384" width="9" style="37"/>
  </cols>
  <sheetData>
    <row r="1" spans="1:13" s="31" customFormat="1" ht="24" customHeight="1">
      <c r="A1" s="1082" t="s">
        <v>796</v>
      </c>
      <c r="B1" s="1082"/>
      <c r="C1" s="1082"/>
      <c r="D1" s="1082"/>
      <c r="E1" s="1082"/>
      <c r="F1" s="1082"/>
      <c r="G1" s="1082"/>
      <c r="H1" s="1082"/>
      <c r="I1" s="1082"/>
      <c r="J1" s="1082"/>
      <c r="K1" s="1082"/>
    </row>
    <row r="2" spans="1:13" s="31" customFormat="1" ht="24" customHeight="1">
      <c r="A2" s="1082" t="s">
        <v>153</v>
      </c>
      <c r="B2" s="1082"/>
      <c r="C2" s="1082"/>
      <c r="D2" s="1082"/>
      <c r="E2" s="1082"/>
      <c r="F2" s="1082"/>
      <c r="G2" s="1082"/>
      <c r="H2" s="1082"/>
      <c r="I2" s="1082"/>
      <c r="J2" s="1082"/>
      <c r="K2" s="1082"/>
    </row>
    <row r="3" spans="1:13" ht="15.75">
      <c r="A3" s="32"/>
      <c r="B3" s="33"/>
      <c r="C3" s="32"/>
      <c r="D3" s="240"/>
      <c r="E3" s="101"/>
      <c r="F3" s="35"/>
      <c r="G3" s="35"/>
      <c r="H3" s="101"/>
      <c r="I3" s="101"/>
      <c r="J3" s="1087" t="s">
        <v>163</v>
      </c>
      <c r="K3" s="1087"/>
    </row>
    <row r="4" spans="1:13" hidden="1">
      <c r="A4" s="101"/>
      <c r="B4" s="90"/>
      <c r="C4" s="101"/>
      <c r="D4" s="92"/>
      <c r="E4" s="362" t="s">
        <v>29</v>
      </c>
      <c r="F4" s="363" t="s">
        <v>429</v>
      </c>
      <c r="G4" s="363" t="s">
        <v>31</v>
      </c>
      <c r="H4" s="362" t="s">
        <v>28</v>
      </c>
      <c r="I4" s="363" t="s">
        <v>45</v>
      </c>
      <c r="J4" s="362" t="s">
        <v>26</v>
      </c>
      <c r="K4" s="362" t="s">
        <v>27</v>
      </c>
    </row>
    <row r="5" spans="1:13">
      <c r="A5" s="38" t="s">
        <v>164</v>
      </c>
      <c r="B5" s="1065" t="s">
        <v>165</v>
      </c>
      <c r="C5" s="1065" t="s">
        <v>2</v>
      </c>
      <c r="D5" s="1088" t="s">
        <v>297</v>
      </c>
      <c r="E5" s="1056" t="s">
        <v>167</v>
      </c>
      <c r="F5" s="1056"/>
      <c r="G5" s="1056"/>
      <c r="H5" s="1056"/>
      <c r="I5" s="1056"/>
      <c r="J5" s="1056"/>
      <c r="K5" s="1056"/>
    </row>
    <row r="6" spans="1:13" ht="25.5">
      <c r="A6" s="39" t="s">
        <v>168</v>
      </c>
      <c r="B6" s="1066"/>
      <c r="C6" s="1066"/>
      <c r="D6" s="1068"/>
      <c r="E6" s="263" t="s">
        <v>759</v>
      </c>
      <c r="F6" s="263" t="s">
        <v>793</v>
      </c>
      <c r="G6" s="263" t="s">
        <v>548</v>
      </c>
      <c r="H6" s="263" t="s">
        <v>549</v>
      </c>
      <c r="I6" s="263" t="s">
        <v>45</v>
      </c>
      <c r="J6" s="263" t="s">
        <v>546</v>
      </c>
      <c r="K6" s="263" t="s">
        <v>547</v>
      </c>
    </row>
    <row r="7" spans="1:13">
      <c r="A7" s="130" t="s">
        <v>10</v>
      </c>
      <c r="B7" s="130" t="s">
        <v>11</v>
      </c>
      <c r="C7" s="130" t="s">
        <v>12</v>
      </c>
      <c r="D7" s="131" t="s">
        <v>169</v>
      </c>
      <c r="E7" s="130" t="s">
        <v>14</v>
      </c>
      <c r="F7" s="130" t="s">
        <v>15</v>
      </c>
      <c r="G7" s="130" t="s">
        <v>16</v>
      </c>
      <c r="H7" s="130" t="s">
        <v>17</v>
      </c>
      <c r="I7" s="132" t="s">
        <v>18</v>
      </c>
      <c r="J7" s="132" t="s">
        <v>19</v>
      </c>
      <c r="K7" s="130" t="s">
        <v>20</v>
      </c>
    </row>
    <row r="8" spans="1:13" ht="12" customHeight="1">
      <c r="A8" s="133">
        <v>1</v>
      </c>
      <c r="B8" s="134" t="s">
        <v>171</v>
      </c>
      <c r="C8" s="135" t="s">
        <v>172</v>
      </c>
      <c r="D8" s="47">
        <v>1714.3883280000002</v>
      </c>
      <c r="E8" s="47">
        <v>640.44741607954234</v>
      </c>
      <c r="F8" s="47">
        <v>1009.48081</v>
      </c>
      <c r="G8" s="47">
        <v>4.6248800000000001</v>
      </c>
      <c r="H8" s="47">
        <v>7.5693219204576412</v>
      </c>
      <c r="I8" s="47">
        <v>16.2231926259673</v>
      </c>
      <c r="J8" s="47">
        <v>31.315707374032701</v>
      </c>
      <c r="K8" s="47">
        <v>4.7269999999999994</v>
      </c>
      <c r="L8" s="75">
        <v>1720.4075380000002</v>
      </c>
      <c r="M8" s="75"/>
    </row>
    <row r="9" spans="1:13" ht="12" customHeight="1">
      <c r="A9" s="49" t="s">
        <v>173</v>
      </c>
      <c r="B9" s="50" t="s">
        <v>174</v>
      </c>
      <c r="C9" s="51" t="s">
        <v>175</v>
      </c>
      <c r="D9" s="52"/>
      <c r="E9" s="52"/>
      <c r="F9" s="52"/>
      <c r="G9" s="52"/>
      <c r="H9" s="52"/>
      <c r="I9" s="52"/>
      <c r="J9" s="52"/>
      <c r="K9" s="52"/>
      <c r="L9" s="75">
        <v>1759.58</v>
      </c>
      <c r="M9" s="75"/>
    </row>
    <row r="10" spans="1:13" ht="12" customHeight="1">
      <c r="A10" s="49"/>
      <c r="B10" s="54" t="s">
        <v>176</v>
      </c>
      <c r="C10" s="55" t="s">
        <v>177</v>
      </c>
      <c r="D10" s="52"/>
      <c r="E10" s="52"/>
      <c r="F10" s="52"/>
      <c r="G10" s="52"/>
      <c r="H10" s="52"/>
      <c r="I10" s="52"/>
      <c r="J10" s="52"/>
      <c r="K10" s="52"/>
      <c r="L10" s="75">
        <v>39.172461999999769</v>
      </c>
    </row>
    <row r="11" spans="1:13" ht="12" customHeight="1">
      <c r="A11" s="49" t="s">
        <v>178</v>
      </c>
      <c r="B11" s="50" t="s">
        <v>179</v>
      </c>
      <c r="C11" s="51" t="s">
        <v>180</v>
      </c>
      <c r="D11" s="52"/>
      <c r="E11" s="52"/>
      <c r="F11" s="52"/>
      <c r="G11" s="52"/>
      <c r="H11" s="52"/>
      <c r="I11" s="52"/>
      <c r="J11" s="52"/>
      <c r="K11" s="52"/>
    </row>
    <row r="12" spans="1:13" s="58" customFormat="1" ht="12" customHeight="1">
      <c r="A12" s="49" t="s">
        <v>181</v>
      </c>
      <c r="B12" s="50" t="s">
        <v>182</v>
      </c>
      <c r="C12" s="51" t="s">
        <v>25</v>
      </c>
      <c r="D12" s="52">
        <v>1714.3883280000002</v>
      </c>
      <c r="E12" s="52">
        <v>640.44741607954234</v>
      </c>
      <c r="F12" s="52">
        <v>1009.48081</v>
      </c>
      <c r="G12" s="52">
        <v>4.6248800000000001</v>
      </c>
      <c r="H12" s="52">
        <v>7.5693219204576412</v>
      </c>
      <c r="I12" s="52">
        <v>16.2231926259673</v>
      </c>
      <c r="J12" s="52">
        <v>31.315707374032701</v>
      </c>
      <c r="K12" s="52">
        <v>4.7269999999999994</v>
      </c>
    </row>
    <row r="13" spans="1:13" s="58" customFormat="1" ht="12" customHeight="1">
      <c r="A13" s="49" t="s">
        <v>183</v>
      </c>
      <c r="B13" s="50" t="s">
        <v>184</v>
      </c>
      <c r="C13" s="51" t="s">
        <v>185</v>
      </c>
      <c r="D13" s="52"/>
      <c r="E13" s="52"/>
      <c r="F13" s="52"/>
      <c r="G13" s="52"/>
      <c r="H13" s="52"/>
      <c r="I13" s="52"/>
      <c r="J13" s="52"/>
      <c r="K13" s="52"/>
    </row>
    <row r="14" spans="1:13" s="58" customFormat="1" ht="12" customHeight="1">
      <c r="A14" s="49" t="s">
        <v>186</v>
      </c>
      <c r="B14" s="50" t="s">
        <v>187</v>
      </c>
      <c r="C14" s="51" t="s">
        <v>188</v>
      </c>
      <c r="D14" s="52"/>
      <c r="E14" s="52"/>
      <c r="F14" s="52"/>
      <c r="G14" s="52"/>
      <c r="H14" s="52"/>
      <c r="I14" s="52"/>
      <c r="J14" s="52"/>
      <c r="K14" s="52"/>
    </row>
    <row r="15" spans="1:13" ht="12" customHeight="1">
      <c r="A15" s="49" t="s">
        <v>189</v>
      </c>
      <c r="B15" s="50" t="s">
        <v>190</v>
      </c>
      <c r="C15" s="51" t="s">
        <v>191</v>
      </c>
      <c r="D15" s="52"/>
      <c r="E15" s="52"/>
      <c r="F15" s="52"/>
      <c r="G15" s="52"/>
      <c r="H15" s="52"/>
      <c r="I15" s="52"/>
      <c r="J15" s="52"/>
      <c r="K15" s="52"/>
    </row>
    <row r="16" spans="1:13" ht="12" customHeight="1">
      <c r="A16" s="49" t="s">
        <v>192</v>
      </c>
      <c r="B16" s="50" t="s">
        <v>193</v>
      </c>
      <c r="C16" s="51" t="s">
        <v>194</v>
      </c>
      <c r="D16" s="52"/>
      <c r="E16" s="52"/>
      <c r="F16" s="52"/>
      <c r="G16" s="52"/>
      <c r="H16" s="52"/>
      <c r="I16" s="52"/>
      <c r="J16" s="52"/>
      <c r="K16" s="52"/>
    </row>
    <row r="17" spans="1:12" ht="12" customHeight="1">
      <c r="A17" s="49" t="s">
        <v>195</v>
      </c>
      <c r="B17" s="50" t="s">
        <v>196</v>
      </c>
      <c r="C17" s="51" t="s">
        <v>197</v>
      </c>
      <c r="D17" s="52"/>
      <c r="E17" s="52"/>
      <c r="F17" s="52"/>
      <c r="G17" s="52"/>
      <c r="H17" s="52"/>
      <c r="I17" s="52"/>
      <c r="J17" s="52"/>
      <c r="K17" s="52"/>
    </row>
    <row r="18" spans="1:12" ht="12" customHeight="1">
      <c r="A18" s="49" t="s">
        <v>198</v>
      </c>
      <c r="B18" s="50" t="s">
        <v>199</v>
      </c>
      <c r="C18" s="51" t="s">
        <v>127</v>
      </c>
      <c r="D18" s="52"/>
      <c r="E18" s="52"/>
      <c r="F18" s="52"/>
      <c r="G18" s="52"/>
      <c r="H18" s="52"/>
      <c r="I18" s="52"/>
      <c r="J18" s="52"/>
      <c r="K18" s="52"/>
    </row>
    <row r="19" spans="1:12" s="58" customFormat="1" ht="12" customHeight="1">
      <c r="A19" s="82">
        <v>2</v>
      </c>
      <c r="B19" s="85" t="s">
        <v>200</v>
      </c>
      <c r="C19" s="86" t="s">
        <v>201</v>
      </c>
      <c r="D19" s="68">
        <v>6.0192099999999993</v>
      </c>
      <c r="E19" s="68">
        <v>0.13363</v>
      </c>
      <c r="F19" s="68">
        <v>0.13122999999999999</v>
      </c>
      <c r="G19" s="68">
        <v>0.48499999999999999</v>
      </c>
      <c r="H19" s="68">
        <v>0</v>
      </c>
      <c r="I19" s="68">
        <v>2.6539599999999997</v>
      </c>
      <c r="J19" s="68">
        <v>0.28639000000000003</v>
      </c>
      <c r="K19" s="68">
        <v>2.3289999999999997</v>
      </c>
    </row>
    <row r="20" spans="1:12" s="58" customFormat="1" ht="12" customHeight="1">
      <c r="A20" s="49" t="s">
        <v>202</v>
      </c>
      <c r="B20" s="59" t="s">
        <v>203</v>
      </c>
      <c r="C20" s="60" t="s">
        <v>113</v>
      </c>
      <c r="D20" s="68">
        <v>0</v>
      </c>
      <c r="E20" s="52"/>
      <c r="F20" s="52"/>
      <c r="G20" s="52"/>
      <c r="H20" s="52"/>
      <c r="I20" s="52"/>
      <c r="J20" s="52"/>
      <c r="K20" s="52"/>
    </row>
    <row r="21" spans="1:12" s="58" customFormat="1" ht="12" customHeight="1">
      <c r="A21" s="49" t="s">
        <v>204</v>
      </c>
      <c r="B21" s="59" t="s">
        <v>205</v>
      </c>
      <c r="C21" s="60" t="s">
        <v>114</v>
      </c>
      <c r="D21" s="68">
        <v>0</v>
      </c>
      <c r="E21" s="52"/>
      <c r="F21" s="52"/>
      <c r="G21" s="52"/>
      <c r="H21" s="52"/>
      <c r="I21" s="52"/>
      <c r="J21" s="52"/>
      <c r="K21" s="52"/>
    </row>
    <row r="22" spans="1:12" s="58" customFormat="1" ht="12" customHeight="1">
      <c r="A22" s="49" t="s">
        <v>206</v>
      </c>
      <c r="B22" s="59" t="s">
        <v>207</v>
      </c>
      <c r="C22" s="51" t="s">
        <v>208</v>
      </c>
      <c r="D22" s="68">
        <v>0</v>
      </c>
      <c r="E22" s="68"/>
      <c r="F22" s="68"/>
      <c r="G22" s="68"/>
      <c r="H22" s="68"/>
      <c r="I22" s="68"/>
      <c r="J22" s="68"/>
      <c r="K22" s="68"/>
      <c r="L22" s="99">
        <v>5.6688299999999989</v>
      </c>
    </row>
    <row r="23" spans="1:12" s="58" customFormat="1" ht="12" customHeight="1">
      <c r="A23" s="49" t="s">
        <v>209</v>
      </c>
      <c r="B23" s="59" t="s">
        <v>210</v>
      </c>
      <c r="C23" s="60" t="s">
        <v>211</v>
      </c>
      <c r="D23" s="68">
        <v>0</v>
      </c>
      <c r="E23" s="52"/>
      <c r="F23" s="52"/>
      <c r="G23" s="52"/>
      <c r="H23" s="52"/>
      <c r="I23" s="52"/>
      <c r="J23" s="52"/>
      <c r="K23" s="52"/>
    </row>
    <row r="24" spans="1:12" s="63" customFormat="1" ht="12" customHeight="1">
      <c r="A24" s="61" t="s">
        <v>212</v>
      </c>
      <c r="B24" s="62" t="s">
        <v>213</v>
      </c>
      <c r="C24" s="61" t="s">
        <v>214</v>
      </c>
      <c r="D24" s="68">
        <v>0</v>
      </c>
      <c r="E24" s="52"/>
      <c r="F24" s="52"/>
      <c r="G24" s="52"/>
      <c r="H24" s="52"/>
      <c r="I24" s="52"/>
      <c r="J24" s="52"/>
      <c r="K24" s="52"/>
    </row>
    <row r="25" spans="1:12" s="63" customFormat="1" ht="12" customHeight="1">
      <c r="A25" s="61" t="s">
        <v>215</v>
      </c>
      <c r="B25" s="62" t="s">
        <v>216</v>
      </c>
      <c r="C25" s="61" t="s">
        <v>129</v>
      </c>
      <c r="D25" s="68">
        <v>0</v>
      </c>
      <c r="E25" s="52"/>
      <c r="F25" s="52"/>
      <c r="G25" s="52"/>
      <c r="H25" s="52"/>
      <c r="I25" s="52"/>
      <c r="J25" s="52"/>
      <c r="K25" s="52"/>
    </row>
    <row r="26" spans="1:12" s="63" customFormat="1" ht="12" customHeight="1">
      <c r="A26" s="61" t="s">
        <v>217</v>
      </c>
      <c r="B26" s="62" t="s">
        <v>218</v>
      </c>
      <c r="C26" s="61" t="s">
        <v>128</v>
      </c>
      <c r="D26" s="68">
        <v>0</v>
      </c>
      <c r="E26" s="52"/>
      <c r="F26" s="52"/>
      <c r="G26" s="52"/>
      <c r="H26" s="52"/>
      <c r="I26" s="52"/>
      <c r="J26" s="52"/>
      <c r="K26" s="52"/>
    </row>
    <row r="27" spans="1:12" s="63" customFormat="1" ht="12" customHeight="1">
      <c r="A27" s="61" t="s">
        <v>219</v>
      </c>
      <c r="B27" s="62" t="s">
        <v>220</v>
      </c>
      <c r="C27" s="61" t="s">
        <v>221</v>
      </c>
      <c r="D27" s="68">
        <v>0</v>
      </c>
      <c r="E27" s="52"/>
      <c r="F27" s="52"/>
      <c r="G27" s="52"/>
      <c r="H27" s="52"/>
      <c r="I27" s="52"/>
      <c r="J27" s="52"/>
      <c r="K27" s="52"/>
    </row>
    <row r="28" spans="1:12" s="63" customFormat="1" ht="12" customHeight="1">
      <c r="A28" s="61" t="s">
        <v>222</v>
      </c>
      <c r="B28" s="62" t="s">
        <v>423</v>
      </c>
      <c r="C28" s="61" t="s">
        <v>223</v>
      </c>
      <c r="D28" s="52">
        <v>3.1151999999999997</v>
      </c>
      <c r="E28" s="52"/>
      <c r="F28" s="52"/>
      <c r="G28" s="52">
        <v>0.48499999999999999</v>
      </c>
      <c r="H28" s="52"/>
      <c r="I28" s="52">
        <v>2.5211999999999999</v>
      </c>
      <c r="J28" s="52"/>
      <c r="K28" s="52">
        <v>0.109</v>
      </c>
    </row>
    <row r="29" spans="1:12" s="63" customFormat="1" ht="12" customHeight="1">
      <c r="A29" s="61" t="s">
        <v>224</v>
      </c>
      <c r="B29" s="62" t="s">
        <v>225</v>
      </c>
      <c r="C29" s="61" t="s">
        <v>226</v>
      </c>
      <c r="D29" s="68">
        <v>0</v>
      </c>
      <c r="E29" s="52"/>
      <c r="F29" s="52"/>
      <c r="G29" s="52"/>
      <c r="H29" s="52"/>
      <c r="I29" s="52"/>
      <c r="J29" s="52"/>
      <c r="K29" s="52"/>
    </row>
    <row r="30" spans="1:12" s="63" customFormat="1" ht="12" customHeight="1">
      <c r="A30" s="61" t="s">
        <v>227</v>
      </c>
      <c r="B30" s="62" t="s">
        <v>228</v>
      </c>
      <c r="C30" s="61" t="s">
        <v>229</v>
      </c>
      <c r="D30" s="68">
        <v>0</v>
      </c>
      <c r="E30" s="52"/>
      <c r="F30" s="52"/>
      <c r="G30" s="52"/>
      <c r="H30" s="52"/>
      <c r="I30" s="52"/>
      <c r="J30" s="52"/>
      <c r="K30" s="52"/>
    </row>
    <row r="31" spans="1:12" s="63" customFormat="1" ht="12" customHeight="1">
      <c r="A31" s="61" t="s">
        <v>230</v>
      </c>
      <c r="B31" s="62" t="s">
        <v>231</v>
      </c>
      <c r="C31" s="61" t="s">
        <v>232</v>
      </c>
      <c r="D31" s="68">
        <v>0</v>
      </c>
      <c r="E31" s="52"/>
      <c r="F31" s="52"/>
      <c r="G31" s="52"/>
      <c r="H31" s="52"/>
      <c r="I31" s="52"/>
      <c r="J31" s="52"/>
      <c r="K31" s="52"/>
    </row>
    <row r="32" spans="1:12" s="63" customFormat="1" ht="12" customHeight="1">
      <c r="A32" s="61" t="s">
        <v>233</v>
      </c>
      <c r="B32" s="62" t="s">
        <v>234</v>
      </c>
      <c r="C32" s="61" t="s">
        <v>130</v>
      </c>
      <c r="D32" s="52">
        <v>0.21761999999999998</v>
      </c>
      <c r="E32" s="52"/>
      <c r="F32" s="52">
        <v>0.13122999999999999</v>
      </c>
      <c r="G32" s="52"/>
      <c r="H32" s="52"/>
      <c r="I32" s="52"/>
      <c r="J32" s="52">
        <v>8.6389999999999995E-2</v>
      </c>
      <c r="K32" s="52"/>
    </row>
    <row r="33" spans="1:11" s="63" customFormat="1" ht="12" customHeight="1">
      <c r="A33" s="61" t="s">
        <v>235</v>
      </c>
      <c r="B33" s="62" t="s">
        <v>236</v>
      </c>
      <c r="C33" s="61" t="s">
        <v>237</v>
      </c>
      <c r="D33" s="52">
        <v>0.13275999999999999</v>
      </c>
      <c r="E33" s="52"/>
      <c r="F33" s="52"/>
      <c r="G33" s="52"/>
      <c r="H33" s="52"/>
      <c r="I33" s="52">
        <v>0.13275999999999999</v>
      </c>
      <c r="J33" s="52"/>
      <c r="K33" s="52"/>
    </row>
    <row r="34" spans="1:11" s="63" customFormat="1" ht="12" customHeight="1">
      <c r="A34" s="61" t="s">
        <v>238</v>
      </c>
      <c r="B34" s="62" t="s">
        <v>64</v>
      </c>
      <c r="C34" s="61" t="s">
        <v>30</v>
      </c>
      <c r="D34" s="52">
        <v>2.5260299999999996</v>
      </c>
      <c r="E34" s="52">
        <v>0.10603</v>
      </c>
      <c r="F34" s="57"/>
      <c r="G34" s="57"/>
      <c r="H34" s="57"/>
      <c r="I34" s="57"/>
      <c r="J34" s="52">
        <v>0.2</v>
      </c>
      <c r="K34" s="52">
        <v>2.2199999999999998</v>
      </c>
    </row>
    <row r="35" spans="1:11" s="63" customFormat="1" ht="12" customHeight="1">
      <c r="A35" s="61" t="s">
        <v>239</v>
      </c>
      <c r="B35" s="62" t="s">
        <v>295</v>
      </c>
      <c r="C35" s="61" t="s">
        <v>241</v>
      </c>
      <c r="D35" s="68">
        <v>0</v>
      </c>
      <c r="E35" s="52"/>
      <c r="F35" s="52"/>
      <c r="G35" s="52"/>
      <c r="H35" s="52"/>
      <c r="I35" s="52"/>
      <c r="J35" s="52"/>
      <c r="K35" s="52"/>
    </row>
    <row r="36" spans="1:11" s="63" customFormat="1" ht="12" customHeight="1">
      <c r="A36" s="61" t="s">
        <v>242</v>
      </c>
      <c r="B36" s="62" t="s">
        <v>243</v>
      </c>
      <c r="C36" s="61" t="s">
        <v>244</v>
      </c>
      <c r="D36" s="68">
        <v>0</v>
      </c>
      <c r="E36" s="52"/>
      <c r="F36" s="52"/>
      <c r="G36" s="52"/>
      <c r="H36" s="52"/>
      <c r="I36" s="52"/>
      <c r="J36" s="52"/>
      <c r="K36" s="52"/>
    </row>
    <row r="37" spans="1:11" s="63" customFormat="1" ht="12" customHeight="1">
      <c r="A37" s="61" t="s">
        <v>245</v>
      </c>
      <c r="B37" s="62" t="s">
        <v>246</v>
      </c>
      <c r="C37" s="61" t="s">
        <v>247</v>
      </c>
      <c r="D37" s="68">
        <v>0</v>
      </c>
      <c r="E37" s="52"/>
      <c r="F37" s="52"/>
      <c r="G37" s="52"/>
      <c r="H37" s="52"/>
      <c r="I37" s="52"/>
      <c r="J37" s="52"/>
      <c r="K37" s="52"/>
    </row>
    <row r="38" spans="1:11" s="63" customFormat="1" ht="12" customHeight="1">
      <c r="A38" s="61" t="s">
        <v>248</v>
      </c>
      <c r="B38" s="62" t="s">
        <v>144</v>
      </c>
      <c r="C38" s="61" t="s">
        <v>93</v>
      </c>
      <c r="D38" s="68">
        <v>0</v>
      </c>
      <c r="E38" s="52"/>
      <c r="F38" s="52"/>
      <c r="G38" s="52"/>
      <c r="H38" s="52"/>
      <c r="I38" s="52"/>
      <c r="J38" s="52"/>
      <c r="K38" s="52"/>
    </row>
    <row r="39" spans="1:11" s="63" customFormat="1" ht="12" customHeight="1">
      <c r="A39" s="61" t="s">
        <v>249</v>
      </c>
      <c r="B39" s="62" t="s">
        <v>296</v>
      </c>
      <c r="C39" s="61" t="s">
        <v>251</v>
      </c>
      <c r="D39" s="68">
        <v>0</v>
      </c>
      <c r="E39" s="52"/>
      <c r="F39" s="52"/>
      <c r="G39" s="52"/>
      <c r="H39" s="52"/>
      <c r="I39" s="52"/>
      <c r="J39" s="52"/>
      <c r="K39" s="52"/>
    </row>
    <row r="40" spans="1:11" s="63" customFormat="1" ht="12" customHeight="1">
      <c r="A40" s="61" t="s">
        <v>252</v>
      </c>
      <c r="B40" s="62" t="s">
        <v>83</v>
      </c>
      <c r="C40" s="61" t="s">
        <v>116</v>
      </c>
      <c r="D40" s="52">
        <v>2.76E-2</v>
      </c>
      <c r="E40" s="52">
        <v>2.76E-2</v>
      </c>
      <c r="F40" s="52"/>
      <c r="G40" s="52"/>
      <c r="H40" s="52"/>
      <c r="I40" s="52"/>
      <c r="J40" s="52"/>
      <c r="K40" s="52"/>
    </row>
    <row r="41" spans="1:11" s="63" customFormat="1" ht="12" customHeight="1">
      <c r="A41" s="61" t="s">
        <v>253</v>
      </c>
      <c r="B41" s="62" t="s">
        <v>254</v>
      </c>
      <c r="C41" s="61" t="s">
        <v>255</v>
      </c>
      <c r="D41" s="68">
        <v>0</v>
      </c>
      <c r="E41" s="52"/>
      <c r="F41" s="52"/>
      <c r="G41" s="52"/>
      <c r="H41" s="52"/>
      <c r="I41" s="52"/>
      <c r="J41" s="52"/>
      <c r="K41" s="52"/>
    </row>
    <row r="42" spans="1:11" s="63" customFormat="1" ht="12" customHeight="1">
      <c r="A42" s="61" t="s">
        <v>256</v>
      </c>
      <c r="B42" s="62" t="s">
        <v>257</v>
      </c>
      <c r="C42" s="61" t="s">
        <v>258</v>
      </c>
      <c r="D42" s="68">
        <v>0</v>
      </c>
      <c r="E42" s="52"/>
      <c r="F42" s="52"/>
      <c r="G42" s="52"/>
      <c r="H42" s="52"/>
      <c r="I42" s="52"/>
      <c r="J42" s="52"/>
      <c r="K42" s="52"/>
    </row>
    <row r="43" spans="1:11" s="63" customFormat="1" ht="12" customHeight="1">
      <c r="A43" s="61" t="s">
        <v>259</v>
      </c>
      <c r="B43" s="62" t="s">
        <v>260</v>
      </c>
      <c r="C43" s="61" t="s">
        <v>261</v>
      </c>
      <c r="D43" s="68">
        <v>0</v>
      </c>
      <c r="E43" s="52"/>
      <c r="F43" s="52"/>
      <c r="G43" s="52"/>
      <c r="H43" s="52"/>
      <c r="I43" s="52"/>
      <c r="J43" s="52"/>
      <c r="K43" s="52"/>
    </row>
    <row r="44" spans="1:11" s="63" customFormat="1" ht="12" customHeight="1">
      <c r="A44" s="61" t="s">
        <v>262</v>
      </c>
      <c r="B44" s="62" t="s">
        <v>263</v>
      </c>
      <c r="C44" s="61" t="s">
        <v>264</v>
      </c>
      <c r="D44" s="68">
        <v>0</v>
      </c>
      <c r="E44" s="52"/>
      <c r="F44" s="52"/>
      <c r="G44" s="52"/>
      <c r="H44" s="52"/>
      <c r="I44" s="52"/>
      <c r="J44" s="52"/>
      <c r="K44" s="52"/>
    </row>
    <row r="45" spans="1:11" s="63" customFormat="1" ht="12" customHeight="1">
      <c r="A45" s="61" t="s">
        <v>265</v>
      </c>
      <c r="B45" s="62" t="s">
        <v>266</v>
      </c>
      <c r="C45" s="61" t="s">
        <v>267</v>
      </c>
      <c r="D45" s="68">
        <v>0</v>
      </c>
      <c r="E45" s="52"/>
      <c r="F45" s="52"/>
      <c r="G45" s="52"/>
      <c r="H45" s="52"/>
      <c r="I45" s="52"/>
      <c r="J45" s="52"/>
      <c r="K45" s="52"/>
    </row>
    <row r="46" spans="1:11" s="94" customFormat="1" ht="12" customHeight="1">
      <c r="A46" s="70">
        <v>3</v>
      </c>
      <c r="B46" s="71" t="s">
        <v>268</v>
      </c>
      <c r="C46" s="88" t="s">
        <v>53</v>
      </c>
      <c r="D46" s="73"/>
      <c r="E46" s="136"/>
      <c r="F46" s="136"/>
      <c r="G46" s="136"/>
      <c r="H46" s="136"/>
      <c r="I46" s="136"/>
      <c r="J46" s="136"/>
      <c r="K46" s="136"/>
    </row>
    <row r="48" spans="1:11">
      <c r="B48" s="90"/>
    </row>
    <row r="49" spans="2:2">
      <c r="B49" s="90"/>
    </row>
    <row r="50" spans="2:2">
      <c r="B50" s="91"/>
    </row>
  </sheetData>
  <mergeCells count="7">
    <mergeCell ref="A1:K1"/>
    <mergeCell ref="A2:K2"/>
    <mergeCell ref="J3:K3"/>
    <mergeCell ref="B5:B6"/>
    <mergeCell ref="C5:C6"/>
    <mergeCell ref="D5:D6"/>
    <mergeCell ref="E5:K5"/>
  </mergeCells>
  <printOptions horizontalCentered="1"/>
  <pageMargins left="0.70866141732283472" right="0.70866141732283472" top="0.59055118110236227" bottom="0.35433070866141736" header="0.31496062992125984" footer="0.31496062992125984"/>
  <pageSetup paperSize="9" scale="90" orientation="landscape" r:id="rId1"/>
  <headerFooter>
    <oddFooter xml:space="preserve">&amp;R&amp;P+4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election activeCell="B8" sqref="B8"/>
    </sheetView>
  </sheetViews>
  <sheetFormatPr defaultRowHeight="12.75"/>
  <cols>
    <col min="1" max="1" width="3.625" style="74" bestFit="1" customWidth="1"/>
    <col min="2" max="2" width="29.5" style="37" customWidth="1"/>
    <col min="3" max="3" width="5.25" style="37" customWidth="1"/>
    <col min="4" max="4" width="6.125" style="58" customWidth="1"/>
    <col min="5" max="5" width="6.125" style="37" customWidth="1"/>
    <col min="6" max="6" width="8" style="37" customWidth="1"/>
    <col min="7" max="11" width="6.125" style="37" customWidth="1"/>
    <col min="12" max="256" width="9" style="37"/>
    <col min="257" max="257" width="3.625" style="37" bestFit="1" customWidth="1"/>
    <col min="258" max="258" width="42.25" style="37" customWidth="1"/>
    <col min="259" max="259" width="5.25" style="37" customWidth="1"/>
    <col min="260" max="260" width="11.375" style="37" bestFit="1" customWidth="1"/>
    <col min="261" max="261" width="7.375" style="37" customWidth="1"/>
    <col min="262" max="262" width="6.875" style="37" customWidth="1"/>
    <col min="263" max="263" width="6.125" style="37" customWidth="1"/>
    <col min="264" max="264" width="6.75" style="37" customWidth="1"/>
    <col min="265" max="265" width="6.25" style="37" customWidth="1"/>
    <col min="266" max="267" width="6.5" style="37" customWidth="1"/>
    <col min="268" max="512" width="9" style="37"/>
    <col min="513" max="513" width="3.625" style="37" bestFit="1" customWidth="1"/>
    <col min="514" max="514" width="42.25" style="37" customWidth="1"/>
    <col min="515" max="515" width="5.25" style="37" customWidth="1"/>
    <col min="516" max="516" width="11.375" style="37" bestFit="1" customWidth="1"/>
    <col min="517" max="517" width="7.375" style="37" customWidth="1"/>
    <col min="518" max="518" width="6.875" style="37" customWidth="1"/>
    <col min="519" max="519" width="6.125" style="37" customWidth="1"/>
    <col min="520" max="520" width="6.75" style="37" customWidth="1"/>
    <col min="521" max="521" width="6.25" style="37" customWidth="1"/>
    <col min="522" max="523" width="6.5" style="37" customWidth="1"/>
    <col min="524" max="768" width="9" style="37"/>
    <col min="769" max="769" width="3.625" style="37" bestFit="1" customWidth="1"/>
    <col min="770" max="770" width="42.25" style="37" customWidth="1"/>
    <col min="771" max="771" width="5.25" style="37" customWidth="1"/>
    <col min="772" max="772" width="11.375" style="37" bestFit="1" customWidth="1"/>
    <col min="773" max="773" width="7.375" style="37" customWidth="1"/>
    <col min="774" max="774" width="6.875" style="37" customWidth="1"/>
    <col min="775" max="775" width="6.125" style="37" customWidth="1"/>
    <col min="776" max="776" width="6.75" style="37" customWidth="1"/>
    <col min="777" max="777" width="6.25" style="37" customWidth="1"/>
    <col min="778" max="779" width="6.5" style="37" customWidth="1"/>
    <col min="780" max="1024" width="9" style="37"/>
    <col min="1025" max="1025" width="3.625" style="37" bestFit="1" customWidth="1"/>
    <col min="1026" max="1026" width="42.25" style="37" customWidth="1"/>
    <col min="1027" max="1027" width="5.25" style="37" customWidth="1"/>
    <col min="1028" max="1028" width="11.375" style="37" bestFit="1" customWidth="1"/>
    <col min="1029" max="1029" width="7.375" style="37" customWidth="1"/>
    <col min="1030" max="1030" width="6.875" style="37" customWidth="1"/>
    <col min="1031" max="1031" width="6.125" style="37" customWidth="1"/>
    <col min="1032" max="1032" width="6.75" style="37" customWidth="1"/>
    <col min="1033" max="1033" width="6.25" style="37" customWidth="1"/>
    <col min="1034" max="1035" width="6.5" style="37" customWidth="1"/>
    <col min="1036" max="1280" width="9" style="37"/>
    <col min="1281" max="1281" width="3.625" style="37" bestFit="1" customWidth="1"/>
    <col min="1282" max="1282" width="42.25" style="37" customWidth="1"/>
    <col min="1283" max="1283" width="5.25" style="37" customWidth="1"/>
    <col min="1284" max="1284" width="11.375" style="37" bestFit="1" customWidth="1"/>
    <col min="1285" max="1285" width="7.375" style="37" customWidth="1"/>
    <col min="1286" max="1286" width="6.875" style="37" customWidth="1"/>
    <col min="1287" max="1287" width="6.125" style="37" customWidth="1"/>
    <col min="1288" max="1288" width="6.75" style="37" customWidth="1"/>
    <col min="1289" max="1289" width="6.25" style="37" customWidth="1"/>
    <col min="1290" max="1291" width="6.5" style="37" customWidth="1"/>
    <col min="1292" max="1536" width="9" style="37"/>
    <col min="1537" max="1537" width="3.625" style="37" bestFit="1" customWidth="1"/>
    <col min="1538" max="1538" width="42.25" style="37" customWidth="1"/>
    <col min="1539" max="1539" width="5.25" style="37" customWidth="1"/>
    <col min="1540" max="1540" width="11.375" style="37" bestFit="1" customWidth="1"/>
    <col min="1541" max="1541" width="7.375" style="37" customWidth="1"/>
    <col min="1542" max="1542" width="6.875" style="37" customWidth="1"/>
    <col min="1543" max="1543" width="6.125" style="37" customWidth="1"/>
    <col min="1544" max="1544" width="6.75" style="37" customWidth="1"/>
    <col min="1545" max="1545" width="6.25" style="37" customWidth="1"/>
    <col min="1546" max="1547" width="6.5" style="37" customWidth="1"/>
    <col min="1548" max="1792" width="9" style="37"/>
    <col min="1793" max="1793" width="3.625" style="37" bestFit="1" customWidth="1"/>
    <col min="1794" max="1794" width="42.25" style="37" customWidth="1"/>
    <col min="1795" max="1795" width="5.25" style="37" customWidth="1"/>
    <col min="1796" max="1796" width="11.375" style="37" bestFit="1" customWidth="1"/>
    <col min="1797" max="1797" width="7.375" style="37" customWidth="1"/>
    <col min="1798" max="1798" width="6.875" style="37" customWidth="1"/>
    <col min="1799" max="1799" width="6.125" style="37" customWidth="1"/>
    <col min="1800" max="1800" width="6.75" style="37" customWidth="1"/>
    <col min="1801" max="1801" width="6.25" style="37" customWidth="1"/>
    <col min="1802" max="1803" width="6.5" style="37" customWidth="1"/>
    <col min="1804" max="2048" width="9" style="37"/>
    <col min="2049" max="2049" width="3.625" style="37" bestFit="1" customWidth="1"/>
    <col min="2050" max="2050" width="42.25" style="37" customWidth="1"/>
    <col min="2051" max="2051" width="5.25" style="37" customWidth="1"/>
    <col min="2052" max="2052" width="11.375" style="37" bestFit="1" customWidth="1"/>
    <col min="2053" max="2053" width="7.375" style="37" customWidth="1"/>
    <col min="2054" max="2054" width="6.875" style="37" customWidth="1"/>
    <col min="2055" max="2055" width="6.125" style="37" customWidth="1"/>
    <col min="2056" max="2056" width="6.75" style="37" customWidth="1"/>
    <col min="2057" max="2057" width="6.25" style="37" customWidth="1"/>
    <col min="2058" max="2059" width="6.5" style="37" customWidth="1"/>
    <col min="2060" max="2304" width="9" style="37"/>
    <col min="2305" max="2305" width="3.625" style="37" bestFit="1" customWidth="1"/>
    <col min="2306" max="2306" width="42.25" style="37" customWidth="1"/>
    <col min="2307" max="2307" width="5.25" style="37" customWidth="1"/>
    <col min="2308" max="2308" width="11.375" style="37" bestFit="1" customWidth="1"/>
    <col min="2309" max="2309" width="7.375" style="37" customWidth="1"/>
    <col min="2310" max="2310" width="6.875" style="37" customWidth="1"/>
    <col min="2311" max="2311" width="6.125" style="37" customWidth="1"/>
    <col min="2312" max="2312" width="6.75" style="37" customWidth="1"/>
    <col min="2313" max="2313" width="6.25" style="37" customWidth="1"/>
    <col min="2314" max="2315" width="6.5" style="37" customWidth="1"/>
    <col min="2316" max="2560" width="9" style="37"/>
    <col min="2561" max="2561" width="3.625" style="37" bestFit="1" customWidth="1"/>
    <col min="2562" max="2562" width="42.25" style="37" customWidth="1"/>
    <col min="2563" max="2563" width="5.25" style="37" customWidth="1"/>
    <col min="2564" max="2564" width="11.375" style="37" bestFit="1" customWidth="1"/>
    <col min="2565" max="2565" width="7.375" style="37" customWidth="1"/>
    <col min="2566" max="2566" width="6.875" style="37" customWidth="1"/>
    <col min="2567" max="2567" width="6.125" style="37" customWidth="1"/>
    <col min="2568" max="2568" width="6.75" style="37" customWidth="1"/>
    <col min="2569" max="2569" width="6.25" style="37" customWidth="1"/>
    <col min="2570" max="2571" width="6.5" style="37" customWidth="1"/>
    <col min="2572" max="2816" width="9" style="37"/>
    <col min="2817" max="2817" width="3.625" style="37" bestFit="1" customWidth="1"/>
    <col min="2818" max="2818" width="42.25" style="37" customWidth="1"/>
    <col min="2819" max="2819" width="5.25" style="37" customWidth="1"/>
    <col min="2820" max="2820" width="11.375" style="37" bestFit="1" customWidth="1"/>
    <col min="2821" max="2821" width="7.375" style="37" customWidth="1"/>
    <col min="2822" max="2822" width="6.875" style="37" customWidth="1"/>
    <col min="2823" max="2823" width="6.125" style="37" customWidth="1"/>
    <col min="2824" max="2824" width="6.75" style="37" customWidth="1"/>
    <col min="2825" max="2825" width="6.25" style="37" customWidth="1"/>
    <col min="2826" max="2827" width="6.5" style="37" customWidth="1"/>
    <col min="2828" max="3072" width="9" style="37"/>
    <col min="3073" max="3073" width="3.625" style="37" bestFit="1" customWidth="1"/>
    <col min="3074" max="3074" width="42.25" style="37" customWidth="1"/>
    <col min="3075" max="3075" width="5.25" style="37" customWidth="1"/>
    <col min="3076" max="3076" width="11.375" style="37" bestFit="1" customWidth="1"/>
    <col min="3077" max="3077" width="7.375" style="37" customWidth="1"/>
    <col min="3078" max="3078" width="6.875" style="37" customWidth="1"/>
    <col min="3079" max="3079" width="6.125" style="37" customWidth="1"/>
    <col min="3080" max="3080" width="6.75" style="37" customWidth="1"/>
    <col min="3081" max="3081" width="6.25" style="37" customWidth="1"/>
    <col min="3082" max="3083" width="6.5" style="37" customWidth="1"/>
    <col min="3084" max="3328" width="9" style="37"/>
    <col min="3329" max="3329" width="3.625" style="37" bestFit="1" customWidth="1"/>
    <col min="3330" max="3330" width="42.25" style="37" customWidth="1"/>
    <col min="3331" max="3331" width="5.25" style="37" customWidth="1"/>
    <col min="3332" max="3332" width="11.375" style="37" bestFit="1" customWidth="1"/>
    <col min="3333" max="3333" width="7.375" style="37" customWidth="1"/>
    <col min="3334" max="3334" width="6.875" style="37" customWidth="1"/>
    <col min="3335" max="3335" width="6.125" style="37" customWidth="1"/>
    <col min="3336" max="3336" width="6.75" style="37" customWidth="1"/>
    <col min="3337" max="3337" width="6.25" style="37" customWidth="1"/>
    <col min="3338" max="3339" width="6.5" style="37" customWidth="1"/>
    <col min="3340" max="3584" width="9" style="37"/>
    <col min="3585" max="3585" width="3.625" style="37" bestFit="1" customWidth="1"/>
    <col min="3586" max="3586" width="42.25" style="37" customWidth="1"/>
    <col min="3587" max="3587" width="5.25" style="37" customWidth="1"/>
    <col min="3588" max="3588" width="11.375" style="37" bestFit="1" customWidth="1"/>
    <col min="3589" max="3589" width="7.375" style="37" customWidth="1"/>
    <col min="3590" max="3590" width="6.875" style="37" customWidth="1"/>
    <col min="3591" max="3591" width="6.125" style="37" customWidth="1"/>
    <col min="3592" max="3592" width="6.75" style="37" customWidth="1"/>
    <col min="3593" max="3593" width="6.25" style="37" customWidth="1"/>
    <col min="3594" max="3595" width="6.5" style="37" customWidth="1"/>
    <col min="3596" max="3840" width="9" style="37"/>
    <col min="3841" max="3841" width="3.625" style="37" bestFit="1" customWidth="1"/>
    <col min="3842" max="3842" width="42.25" style="37" customWidth="1"/>
    <col min="3843" max="3843" width="5.25" style="37" customWidth="1"/>
    <col min="3844" max="3844" width="11.375" style="37" bestFit="1" customWidth="1"/>
    <col min="3845" max="3845" width="7.375" style="37" customWidth="1"/>
    <col min="3846" max="3846" width="6.875" style="37" customWidth="1"/>
    <col min="3847" max="3847" width="6.125" style="37" customWidth="1"/>
    <col min="3848" max="3848" width="6.75" style="37" customWidth="1"/>
    <col min="3849" max="3849" width="6.25" style="37" customWidth="1"/>
    <col min="3850" max="3851" width="6.5" style="37" customWidth="1"/>
    <col min="3852" max="4096" width="9" style="37"/>
    <col min="4097" max="4097" width="3.625" style="37" bestFit="1" customWidth="1"/>
    <col min="4098" max="4098" width="42.25" style="37" customWidth="1"/>
    <col min="4099" max="4099" width="5.25" style="37" customWidth="1"/>
    <col min="4100" max="4100" width="11.375" style="37" bestFit="1" customWidth="1"/>
    <col min="4101" max="4101" width="7.375" style="37" customWidth="1"/>
    <col min="4102" max="4102" width="6.875" style="37" customWidth="1"/>
    <col min="4103" max="4103" width="6.125" style="37" customWidth="1"/>
    <col min="4104" max="4104" width="6.75" style="37" customWidth="1"/>
    <col min="4105" max="4105" width="6.25" style="37" customWidth="1"/>
    <col min="4106" max="4107" width="6.5" style="37" customWidth="1"/>
    <col min="4108" max="4352" width="9" style="37"/>
    <col min="4353" max="4353" width="3.625" style="37" bestFit="1" customWidth="1"/>
    <col min="4354" max="4354" width="42.25" style="37" customWidth="1"/>
    <col min="4355" max="4355" width="5.25" style="37" customWidth="1"/>
    <col min="4356" max="4356" width="11.375" style="37" bestFit="1" customWidth="1"/>
    <col min="4357" max="4357" width="7.375" style="37" customWidth="1"/>
    <col min="4358" max="4358" width="6.875" style="37" customWidth="1"/>
    <col min="4359" max="4359" width="6.125" style="37" customWidth="1"/>
    <col min="4360" max="4360" width="6.75" style="37" customWidth="1"/>
    <col min="4361" max="4361" width="6.25" style="37" customWidth="1"/>
    <col min="4362" max="4363" width="6.5" style="37" customWidth="1"/>
    <col min="4364" max="4608" width="9" style="37"/>
    <col min="4609" max="4609" width="3.625" style="37" bestFit="1" customWidth="1"/>
    <col min="4610" max="4610" width="42.25" style="37" customWidth="1"/>
    <col min="4611" max="4611" width="5.25" style="37" customWidth="1"/>
    <col min="4612" max="4612" width="11.375" style="37" bestFit="1" customWidth="1"/>
    <col min="4613" max="4613" width="7.375" style="37" customWidth="1"/>
    <col min="4614" max="4614" width="6.875" style="37" customWidth="1"/>
    <col min="4615" max="4615" width="6.125" style="37" customWidth="1"/>
    <col min="4616" max="4616" width="6.75" style="37" customWidth="1"/>
    <col min="4617" max="4617" width="6.25" style="37" customWidth="1"/>
    <col min="4618" max="4619" width="6.5" style="37" customWidth="1"/>
    <col min="4620" max="4864" width="9" style="37"/>
    <col min="4865" max="4865" width="3.625" style="37" bestFit="1" customWidth="1"/>
    <col min="4866" max="4866" width="42.25" style="37" customWidth="1"/>
    <col min="4867" max="4867" width="5.25" style="37" customWidth="1"/>
    <col min="4868" max="4868" width="11.375" style="37" bestFit="1" customWidth="1"/>
    <col min="4869" max="4869" width="7.375" style="37" customWidth="1"/>
    <col min="4870" max="4870" width="6.875" style="37" customWidth="1"/>
    <col min="4871" max="4871" width="6.125" style="37" customWidth="1"/>
    <col min="4872" max="4872" width="6.75" style="37" customWidth="1"/>
    <col min="4873" max="4873" width="6.25" style="37" customWidth="1"/>
    <col min="4874" max="4875" width="6.5" style="37" customWidth="1"/>
    <col min="4876" max="5120" width="9" style="37"/>
    <col min="5121" max="5121" width="3.625" style="37" bestFit="1" customWidth="1"/>
    <col min="5122" max="5122" width="42.25" style="37" customWidth="1"/>
    <col min="5123" max="5123" width="5.25" style="37" customWidth="1"/>
    <col min="5124" max="5124" width="11.375" style="37" bestFit="1" customWidth="1"/>
    <col min="5125" max="5125" width="7.375" style="37" customWidth="1"/>
    <col min="5126" max="5126" width="6.875" style="37" customWidth="1"/>
    <col min="5127" max="5127" width="6.125" style="37" customWidth="1"/>
    <col min="5128" max="5128" width="6.75" style="37" customWidth="1"/>
    <col min="5129" max="5129" width="6.25" style="37" customWidth="1"/>
    <col min="5130" max="5131" width="6.5" style="37" customWidth="1"/>
    <col min="5132" max="5376" width="9" style="37"/>
    <col min="5377" max="5377" width="3.625" style="37" bestFit="1" customWidth="1"/>
    <col min="5378" max="5378" width="42.25" style="37" customWidth="1"/>
    <col min="5379" max="5379" width="5.25" style="37" customWidth="1"/>
    <col min="5380" max="5380" width="11.375" style="37" bestFit="1" customWidth="1"/>
    <col min="5381" max="5381" width="7.375" style="37" customWidth="1"/>
    <col min="5382" max="5382" width="6.875" style="37" customWidth="1"/>
    <col min="5383" max="5383" width="6.125" style="37" customWidth="1"/>
    <col min="5384" max="5384" width="6.75" style="37" customWidth="1"/>
    <col min="5385" max="5385" width="6.25" style="37" customWidth="1"/>
    <col min="5386" max="5387" width="6.5" style="37" customWidth="1"/>
    <col min="5388" max="5632" width="9" style="37"/>
    <col min="5633" max="5633" width="3.625" style="37" bestFit="1" customWidth="1"/>
    <col min="5634" max="5634" width="42.25" style="37" customWidth="1"/>
    <col min="5635" max="5635" width="5.25" style="37" customWidth="1"/>
    <col min="5636" max="5636" width="11.375" style="37" bestFit="1" customWidth="1"/>
    <col min="5637" max="5637" width="7.375" style="37" customWidth="1"/>
    <col min="5638" max="5638" width="6.875" style="37" customWidth="1"/>
    <col min="5639" max="5639" width="6.125" style="37" customWidth="1"/>
    <col min="5640" max="5640" width="6.75" style="37" customWidth="1"/>
    <col min="5641" max="5641" width="6.25" style="37" customWidth="1"/>
    <col min="5642" max="5643" width="6.5" style="37" customWidth="1"/>
    <col min="5644" max="5888" width="9" style="37"/>
    <col min="5889" max="5889" width="3.625" style="37" bestFit="1" customWidth="1"/>
    <col min="5890" max="5890" width="42.25" style="37" customWidth="1"/>
    <col min="5891" max="5891" width="5.25" style="37" customWidth="1"/>
    <col min="5892" max="5892" width="11.375" style="37" bestFit="1" customWidth="1"/>
    <col min="5893" max="5893" width="7.375" style="37" customWidth="1"/>
    <col min="5894" max="5894" width="6.875" style="37" customWidth="1"/>
    <col min="5895" max="5895" width="6.125" style="37" customWidth="1"/>
    <col min="5896" max="5896" width="6.75" style="37" customWidth="1"/>
    <col min="5897" max="5897" width="6.25" style="37" customWidth="1"/>
    <col min="5898" max="5899" width="6.5" style="37" customWidth="1"/>
    <col min="5900" max="6144" width="9" style="37"/>
    <col min="6145" max="6145" width="3.625" style="37" bestFit="1" customWidth="1"/>
    <col min="6146" max="6146" width="42.25" style="37" customWidth="1"/>
    <col min="6147" max="6147" width="5.25" style="37" customWidth="1"/>
    <col min="6148" max="6148" width="11.375" style="37" bestFit="1" customWidth="1"/>
    <col min="6149" max="6149" width="7.375" style="37" customWidth="1"/>
    <col min="6150" max="6150" width="6.875" style="37" customWidth="1"/>
    <col min="6151" max="6151" width="6.125" style="37" customWidth="1"/>
    <col min="6152" max="6152" width="6.75" style="37" customWidth="1"/>
    <col min="6153" max="6153" width="6.25" style="37" customWidth="1"/>
    <col min="6154" max="6155" width="6.5" style="37" customWidth="1"/>
    <col min="6156" max="6400" width="9" style="37"/>
    <col min="6401" max="6401" width="3.625" style="37" bestFit="1" customWidth="1"/>
    <col min="6402" max="6402" width="42.25" style="37" customWidth="1"/>
    <col min="6403" max="6403" width="5.25" style="37" customWidth="1"/>
    <col min="6404" max="6404" width="11.375" style="37" bestFit="1" customWidth="1"/>
    <col min="6405" max="6405" width="7.375" style="37" customWidth="1"/>
    <col min="6406" max="6406" width="6.875" style="37" customWidth="1"/>
    <col min="6407" max="6407" width="6.125" style="37" customWidth="1"/>
    <col min="6408" max="6408" width="6.75" style="37" customWidth="1"/>
    <col min="6409" max="6409" width="6.25" style="37" customWidth="1"/>
    <col min="6410" max="6411" width="6.5" style="37" customWidth="1"/>
    <col min="6412" max="6656" width="9" style="37"/>
    <col min="6657" max="6657" width="3.625" style="37" bestFit="1" customWidth="1"/>
    <col min="6658" max="6658" width="42.25" style="37" customWidth="1"/>
    <col min="6659" max="6659" width="5.25" style="37" customWidth="1"/>
    <col min="6660" max="6660" width="11.375" style="37" bestFit="1" customWidth="1"/>
    <col min="6661" max="6661" width="7.375" style="37" customWidth="1"/>
    <col min="6662" max="6662" width="6.875" style="37" customWidth="1"/>
    <col min="6663" max="6663" width="6.125" style="37" customWidth="1"/>
    <col min="6664" max="6664" width="6.75" style="37" customWidth="1"/>
    <col min="6665" max="6665" width="6.25" style="37" customWidth="1"/>
    <col min="6666" max="6667" width="6.5" style="37" customWidth="1"/>
    <col min="6668" max="6912" width="9" style="37"/>
    <col min="6913" max="6913" width="3.625" style="37" bestFit="1" customWidth="1"/>
    <col min="6914" max="6914" width="42.25" style="37" customWidth="1"/>
    <col min="6915" max="6915" width="5.25" style="37" customWidth="1"/>
    <col min="6916" max="6916" width="11.375" style="37" bestFit="1" customWidth="1"/>
    <col min="6917" max="6917" width="7.375" style="37" customWidth="1"/>
    <col min="6918" max="6918" width="6.875" style="37" customWidth="1"/>
    <col min="6919" max="6919" width="6.125" style="37" customWidth="1"/>
    <col min="6920" max="6920" width="6.75" style="37" customWidth="1"/>
    <col min="6921" max="6921" width="6.25" style="37" customWidth="1"/>
    <col min="6922" max="6923" width="6.5" style="37" customWidth="1"/>
    <col min="6924" max="7168" width="9" style="37"/>
    <col min="7169" max="7169" width="3.625" style="37" bestFit="1" customWidth="1"/>
    <col min="7170" max="7170" width="42.25" style="37" customWidth="1"/>
    <col min="7171" max="7171" width="5.25" style="37" customWidth="1"/>
    <col min="7172" max="7172" width="11.375" style="37" bestFit="1" customWidth="1"/>
    <col min="7173" max="7173" width="7.375" style="37" customWidth="1"/>
    <col min="7174" max="7174" width="6.875" style="37" customWidth="1"/>
    <col min="7175" max="7175" width="6.125" style="37" customWidth="1"/>
    <col min="7176" max="7176" width="6.75" style="37" customWidth="1"/>
    <col min="7177" max="7177" width="6.25" style="37" customWidth="1"/>
    <col min="7178" max="7179" width="6.5" style="37" customWidth="1"/>
    <col min="7180" max="7424" width="9" style="37"/>
    <col min="7425" max="7425" width="3.625" style="37" bestFit="1" customWidth="1"/>
    <col min="7426" max="7426" width="42.25" style="37" customWidth="1"/>
    <col min="7427" max="7427" width="5.25" style="37" customWidth="1"/>
    <col min="7428" max="7428" width="11.375" style="37" bestFit="1" customWidth="1"/>
    <col min="7429" max="7429" width="7.375" style="37" customWidth="1"/>
    <col min="7430" max="7430" width="6.875" style="37" customWidth="1"/>
    <col min="7431" max="7431" width="6.125" style="37" customWidth="1"/>
    <col min="7432" max="7432" width="6.75" style="37" customWidth="1"/>
    <col min="7433" max="7433" width="6.25" style="37" customWidth="1"/>
    <col min="7434" max="7435" width="6.5" style="37" customWidth="1"/>
    <col min="7436" max="7680" width="9" style="37"/>
    <col min="7681" max="7681" width="3.625" style="37" bestFit="1" customWidth="1"/>
    <col min="7682" max="7682" width="42.25" style="37" customWidth="1"/>
    <col min="7683" max="7683" width="5.25" style="37" customWidth="1"/>
    <col min="7684" max="7684" width="11.375" style="37" bestFit="1" customWidth="1"/>
    <col min="7685" max="7685" width="7.375" style="37" customWidth="1"/>
    <col min="7686" max="7686" width="6.875" style="37" customWidth="1"/>
    <col min="7687" max="7687" width="6.125" style="37" customWidth="1"/>
    <col min="7688" max="7688" width="6.75" style="37" customWidth="1"/>
    <col min="7689" max="7689" width="6.25" style="37" customWidth="1"/>
    <col min="7690" max="7691" width="6.5" style="37" customWidth="1"/>
    <col min="7692" max="7936" width="9" style="37"/>
    <col min="7937" max="7937" width="3.625" style="37" bestFit="1" customWidth="1"/>
    <col min="7938" max="7938" width="42.25" style="37" customWidth="1"/>
    <col min="7939" max="7939" width="5.25" style="37" customWidth="1"/>
    <col min="7940" max="7940" width="11.375" style="37" bestFit="1" customWidth="1"/>
    <col min="7941" max="7941" width="7.375" style="37" customWidth="1"/>
    <col min="7942" max="7942" width="6.875" style="37" customWidth="1"/>
    <col min="7943" max="7943" width="6.125" style="37" customWidth="1"/>
    <col min="7944" max="7944" width="6.75" style="37" customWidth="1"/>
    <col min="7945" max="7945" width="6.25" style="37" customWidth="1"/>
    <col min="7946" max="7947" width="6.5" style="37" customWidth="1"/>
    <col min="7948" max="8192" width="9" style="37"/>
    <col min="8193" max="8193" width="3.625" style="37" bestFit="1" customWidth="1"/>
    <col min="8194" max="8194" width="42.25" style="37" customWidth="1"/>
    <col min="8195" max="8195" width="5.25" style="37" customWidth="1"/>
    <col min="8196" max="8196" width="11.375" style="37" bestFit="1" customWidth="1"/>
    <col min="8197" max="8197" width="7.375" style="37" customWidth="1"/>
    <col min="8198" max="8198" width="6.875" style="37" customWidth="1"/>
    <col min="8199" max="8199" width="6.125" style="37" customWidth="1"/>
    <col min="8200" max="8200" width="6.75" style="37" customWidth="1"/>
    <col min="8201" max="8201" width="6.25" style="37" customWidth="1"/>
    <col min="8202" max="8203" width="6.5" style="37" customWidth="1"/>
    <col min="8204" max="8448" width="9" style="37"/>
    <col min="8449" max="8449" width="3.625" style="37" bestFit="1" customWidth="1"/>
    <col min="8450" max="8450" width="42.25" style="37" customWidth="1"/>
    <col min="8451" max="8451" width="5.25" style="37" customWidth="1"/>
    <col min="8452" max="8452" width="11.375" style="37" bestFit="1" customWidth="1"/>
    <col min="8453" max="8453" width="7.375" style="37" customWidth="1"/>
    <col min="8454" max="8454" width="6.875" style="37" customWidth="1"/>
    <col min="8455" max="8455" width="6.125" style="37" customWidth="1"/>
    <col min="8456" max="8456" width="6.75" style="37" customWidth="1"/>
    <col min="8457" max="8457" width="6.25" style="37" customWidth="1"/>
    <col min="8458" max="8459" width="6.5" style="37" customWidth="1"/>
    <col min="8460" max="8704" width="9" style="37"/>
    <col min="8705" max="8705" width="3.625" style="37" bestFit="1" customWidth="1"/>
    <col min="8706" max="8706" width="42.25" style="37" customWidth="1"/>
    <col min="8707" max="8707" width="5.25" style="37" customWidth="1"/>
    <col min="8708" max="8708" width="11.375" style="37" bestFit="1" customWidth="1"/>
    <col min="8709" max="8709" width="7.375" style="37" customWidth="1"/>
    <col min="8710" max="8710" width="6.875" style="37" customWidth="1"/>
    <col min="8711" max="8711" width="6.125" style="37" customWidth="1"/>
    <col min="8712" max="8712" width="6.75" style="37" customWidth="1"/>
    <col min="8713" max="8713" width="6.25" style="37" customWidth="1"/>
    <col min="8714" max="8715" width="6.5" style="37" customWidth="1"/>
    <col min="8716" max="8960" width="9" style="37"/>
    <col min="8961" max="8961" width="3.625" style="37" bestFit="1" customWidth="1"/>
    <col min="8962" max="8962" width="42.25" style="37" customWidth="1"/>
    <col min="8963" max="8963" width="5.25" style="37" customWidth="1"/>
    <col min="8964" max="8964" width="11.375" style="37" bestFit="1" customWidth="1"/>
    <col min="8965" max="8965" width="7.375" style="37" customWidth="1"/>
    <col min="8966" max="8966" width="6.875" style="37" customWidth="1"/>
    <col min="8967" max="8967" width="6.125" style="37" customWidth="1"/>
    <col min="8968" max="8968" width="6.75" style="37" customWidth="1"/>
    <col min="8969" max="8969" width="6.25" style="37" customWidth="1"/>
    <col min="8970" max="8971" width="6.5" style="37" customWidth="1"/>
    <col min="8972" max="9216" width="9" style="37"/>
    <col min="9217" max="9217" width="3.625" style="37" bestFit="1" customWidth="1"/>
    <col min="9218" max="9218" width="42.25" style="37" customWidth="1"/>
    <col min="9219" max="9219" width="5.25" style="37" customWidth="1"/>
    <col min="9220" max="9220" width="11.375" style="37" bestFit="1" customWidth="1"/>
    <col min="9221" max="9221" width="7.375" style="37" customWidth="1"/>
    <col min="9222" max="9222" width="6.875" style="37" customWidth="1"/>
    <col min="9223" max="9223" width="6.125" style="37" customWidth="1"/>
    <col min="9224" max="9224" width="6.75" style="37" customWidth="1"/>
    <col min="9225" max="9225" width="6.25" style="37" customWidth="1"/>
    <col min="9226" max="9227" width="6.5" style="37" customWidth="1"/>
    <col min="9228" max="9472" width="9" style="37"/>
    <col min="9473" max="9473" width="3.625" style="37" bestFit="1" customWidth="1"/>
    <col min="9474" max="9474" width="42.25" style="37" customWidth="1"/>
    <col min="9475" max="9475" width="5.25" style="37" customWidth="1"/>
    <col min="9476" max="9476" width="11.375" style="37" bestFit="1" customWidth="1"/>
    <col min="9477" max="9477" width="7.375" style="37" customWidth="1"/>
    <col min="9478" max="9478" width="6.875" style="37" customWidth="1"/>
    <col min="9479" max="9479" width="6.125" style="37" customWidth="1"/>
    <col min="9480" max="9480" width="6.75" style="37" customWidth="1"/>
    <col min="9481" max="9481" width="6.25" style="37" customWidth="1"/>
    <col min="9482" max="9483" width="6.5" style="37" customWidth="1"/>
    <col min="9484" max="9728" width="9" style="37"/>
    <col min="9729" max="9729" width="3.625" style="37" bestFit="1" customWidth="1"/>
    <col min="9730" max="9730" width="42.25" style="37" customWidth="1"/>
    <col min="9731" max="9731" width="5.25" style="37" customWidth="1"/>
    <col min="9732" max="9732" width="11.375" style="37" bestFit="1" customWidth="1"/>
    <col min="9733" max="9733" width="7.375" style="37" customWidth="1"/>
    <col min="9734" max="9734" width="6.875" style="37" customWidth="1"/>
    <col min="9735" max="9735" width="6.125" style="37" customWidth="1"/>
    <col min="9736" max="9736" width="6.75" style="37" customWidth="1"/>
    <col min="9737" max="9737" width="6.25" style="37" customWidth="1"/>
    <col min="9738" max="9739" width="6.5" style="37" customWidth="1"/>
    <col min="9740" max="9984" width="9" style="37"/>
    <col min="9985" max="9985" width="3.625" style="37" bestFit="1" customWidth="1"/>
    <col min="9986" max="9986" width="42.25" style="37" customWidth="1"/>
    <col min="9987" max="9987" width="5.25" style="37" customWidth="1"/>
    <col min="9988" max="9988" width="11.375" style="37" bestFit="1" customWidth="1"/>
    <col min="9989" max="9989" width="7.375" style="37" customWidth="1"/>
    <col min="9990" max="9990" width="6.875" style="37" customWidth="1"/>
    <col min="9991" max="9991" width="6.125" style="37" customWidth="1"/>
    <col min="9992" max="9992" width="6.75" style="37" customWidth="1"/>
    <col min="9993" max="9993" width="6.25" style="37" customWidth="1"/>
    <col min="9994" max="9995" width="6.5" style="37" customWidth="1"/>
    <col min="9996" max="10240" width="9" style="37"/>
    <col min="10241" max="10241" width="3.625" style="37" bestFit="1" customWidth="1"/>
    <col min="10242" max="10242" width="42.25" style="37" customWidth="1"/>
    <col min="10243" max="10243" width="5.25" style="37" customWidth="1"/>
    <col min="10244" max="10244" width="11.375" style="37" bestFit="1" customWidth="1"/>
    <col min="10245" max="10245" width="7.375" style="37" customWidth="1"/>
    <col min="10246" max="10246" width="6.875" style="37" customWidth="1"/>
    <col min="10247" max="10247" width="6.125" style="37" customWidth="1"/>
    <col min="10248" max="10248" width="6.75" style="37" customWidth="1"/>
    <col min="10249" max="10249" width="6.25" style="37" customWidth="1"/>
    <col min="10250" max="10251" width="6.5" style="37" customWidth="1"/>
    <col min="10252" max="10496" width="9" style="37"/>
    <col min="10497" max="10497" width="3.625" style="37" bestFit="1" customWidth="1"/>
    <col min="10498" max="10498" width="42.25" style="37" customWidth="1"/>
    <col min="10499" max="10499" width="5.25" style="37" customWidth="1"/>
    <col min="10500" max="10500" width="11.375" style="37" bestFit="1" customWidth="1"/>
    <col min="10501" max="10501" width="7.375" style="37" customWidth="1"/>
    <col min="10502" max="10502" width="6.875" style="37" customWidth="1"/>
    <col min="10503" max="10503" width="6.125" style="37" customWidth="1"/>
    <col min="10504" max="10504" width="6.75" style="37" customWidth="1"/>
    <col min="10505" max="10505" width="6.25" style="37" customWidth="1"/>
    <col min="10506" max="10507" width="6.5" style="37" customWidth="1"/>
    <col min="10508" max="10752" width="9" style="37"/>
    <col min="10753" max="10753" width="3.625" style="37" bestFit="1" customWidth="1"/>
    <col min="10754" max="10754" width="42.25" style="37" customWidth="1"/>
    <col min="10755" max="10755" width="5.25" style="37" customWidth="1"/>
    <col min="10756" max="10756" width="11.375" style="37" bestFit="1" customWidth="1"/>
    <col min="10757" max="10757" width="7.375" style="37" customWidth="1"/>
    <col min="10758" max="10758" width="6.875" style="37" customWidth="1"/>
    <col min="10759" max="10759" width="6.125" style="37" customWidth="1"/>
    <col min="10760" max="10760" width="6.75" style="37" customWidth="1"/>
    <col min="10761" max="10761" width="6.25" style="37" customWidth="1"/>
    <col min="10762" max="10763" width="6.5" style="37" customWidth="1"/>
    <col min="10764" max="11008" width="9" style="37"/>
    <col min="11009" max="11009" width="3.625" style="37" bestFit="1" customWidth="1"/>
    <col min="11010" max="11010" width="42.25" style="37" customWidth="1"/>
    <col min="11011" max="11011" width="5.25" style="37" customWidth="1"/>
    <col min="11012" max="11012" width="11.375" style="37" bestFit="1" customWidth="1"/>
    <col min="11013" max="11013" width="7.375" style="37" customWidth="1"/>
    <col min="11014" max="11014" width="6.875" style="37" customWidth="1"/>
    <col min="11015" max="11015" width="6.125" style="37" customWidth="1"/>
    <col min="11016" max="11016" width="6.75" style="37" customWidth="1"/>
    <col min="11017" max="11017" width="6.25" style="37" customWidth="1"/>
    <col min="11018" max="11019" width="6.5" style="37" customWidth="1"/>
    <col min="11020" max="11264" width="9" style="37"/>
    <col min="11265" max="11265" width="3.625" style="37" bestFit="1" customWidth="1"/>
    <col min="11266" max="11266" width="42.25" style="37" customWidth="1"/>
    <col min="11267" max="11267" width="5.25" style="37" customWidth="1"/>
    <col min="11268" max="11268" width="11.375" style="37" bestFit="1" customWidth="1"/>
    <col min="11269" max="11269" width="7.375" style="37" customWidth="1"/>
    <col min="11270" max="11270" width="6.875" style="37" customWidth="1"/>
    <col min="11271" max="11271" width="6.125" style="37" customWidth="1"/>
    <col min="11272" max="11272" width="6.75" style="37" customWidth="1"/>
    <col min="11273" max="11273" width="6.25" style="37" customWidth="1"/>
    <col min="11274" max="11275" width="6.5" style="37" customWidth="1"/>
    <col min="11276" max="11520" width="9" style="37"/>
    <col min="11521" max="11521" width="3.625" style="37" bestFit="1" customWidth="1"/>
    <col min="11522" max="11522" width="42.25" style="37" customWidth="1"/>
    <col min="11523" max="11523" width="5.25" style="37" customWidth="1"/>
    <col min="11524" max="11524" width="11.375" style="37" bestFit="1" customWidth="1"/>
    <col min="11525" max="11525" width="7.375" style="37" customWidth="1"/>
    <col min="11526" max="11526" width="6.875" style="37" customWidth="1"/>
    <col min="11527" max="11527" width="6.125" style="37" customWidth="1"/>
    <col min="11528" max="11528" width="6.75" style="37" customWidth="1"/>
    <col min="11529" max="11529" width="6.25" style="37" customWidth="1"/>
    <col min="11530" max="11531" width="6.5" style="37" customWidth="1"/>
    <col min="11532" max="11776" width="9" style="37"/>
    <col min="11777" max="11777" width="3.625" style="37" bestFit="1" customWidth="1"/>
    <col min="11778" max="11778" width="42.25" style="37" customWidth="1"/>
    <col min="11779" max="11779" width="5.25" style="37" customWidth="1"/>
    <col min="11780" max="11780" width="11.375" style="37" bestFit="1" customWidth="1"/>
    <col min="11781" max="11781" width="7.375" style="37" customWidth="1"/>
    <col min="11782" max="11782" width="6.875" style="37" customWidth="1"/>
    <col min="11783" max="11783" width="6.125" style="37" customWidth="1"/>
    <col min="11784" max="11784" width="6.75" style="37" customWidth="1"/>
    <col min="11785" max="11785" width="6.25" style="37" customWidth="1"/>
    <col min="11786" max="11787" width="6.5" style="37" customWidth="1"/>
    <col min="11788" max="12032" width="9" style="37"/>
    <col min="12033" max="12033" width="3.625" style="37" bestFit="1" customWidth="1"/>
    <col min="12034" max="12034" width="42.25" style="37" customWidth="1"/>
    <col min="12035" max="12035" width="5.25" style="37" customWidth="1"/>
    <col min="12036" max="12036" width="11.375" style="37" bestFit="1" customWidth="1"/>
    <col min="12037" max="12037" width="7.375" style="37" customWidth="1"/>
    <col min="12038" max="12038" width="6.875" style="37" customWidth="1"/>
    <col min="12039" max="12039" width="6.125" style="37" customWidth="1"/>
    <col min="12040" max="12040" width="6.75" style="37" customWidth="1"/>
    <col min="12041" max="12041" width="6.25" style="37" customWidth="1"/>
    <col min="12042" max="12043" width="6.5" style="37" customWidth="1"/>
    <col min="12044" max="12288" width="9" style="37"/>
    <col min="12289" max="12289" width="3.625" style="37" bestFit="1" customWidth="1"/>
    <col min="12290" max="12290" width="42.25" style="37" customWidth="1"/>
    <col min="12291" max="12291" width="5.25" style="37" customWidth="1"/>
    <col min="12292" max="12292" width="11.375" style="37" bestFit="1" customWidth="1"/>
    <col min="12293" max="12293" width="7.375" style="37" customWidth="1"/>
    <col min="12294" max="12294" width="6.875" style="37" customWidth="1"/>
    <col min="12295" max="12295" width="6.125" style="37" customWidth="1"/>
    <col min="12296" max="12296" width="6.75" style="37" customWidth="1"/>
    <col min="12297" max="12297" width="6.25" style="37" customWidth="1"/>
    <col min="12298" max="12299" width="6.5" style="37" customWidth="1"/>
    <col min="12300" max="12544" width="9" style="37"/>
    <col min="12545" max="12545" width="3.625" style="37" bestFit="1" customWidth="1"/>
    <col min="12546" max="12546" width="42.25" style="37" customWidth="1"/>
    <col min="12547" max="12547" width="5.25" style="37" customWidth="1"/>
    <col min="12548" max="12548" width="11.375" style="37" bestFit="1" customWidth="1"/>
    <col min="12549" max="12549" width="7.375" style="37" customWidth="1"/>
    <col min="12550" max="12550" width="6.875" style="37" customWidth="1"/>
    <col min="12551" max="12551" width="6.125" style="37" customWidth="1"/>
    <col min="12552" max="12552" width="6.75" style="37" customWidth="1"/>
    <col min="12553" max="12553" width="6.25" style="37" customWidth="1"/>
    <col min="12554" max="12555" width="6.5" style="37" customWidth="1"/>
    <col min="12556" max="12800" width="9" style="37"/>
    <col min="12801" max="12801" width="3.625" style="37" bestFit="1" customWidth="1"/>
    <col min="12802" max="12802" width="42.25" style="37" customWidth="1"/>
    <col min="12803" max="12803" width="5.25" style="37" customWidth="1"/>
    <col min="12804" max="12804" width="11.375" style="37" bestFit="1" customWidth="1"/>
    <col min="12805" max="12805" width="7.375" style="37" customWidth="1"/>
    <col min="12806" max="12806" width="6.875" style="37" customWidth="1"/>
    <col min="12807" max="12807" width="6.125" style="37" customWidth="1"/>
    <col min="12808" max="12808" width="6.75" style="37" customWidth="1"/>
    <col min="12809" max="12809" width="6.25" style="37" customWidth="1"/>
    <col min="12810" max="12811" width="6.5" style="37" customWidth="1"/>
    <col min="12812" max="13056" width="9" style="37"/>
    <col min="13057" max="13057" width="3.625" style="37" bestFit="1" customWidth="1"/>
    <col min="13058" max="13058" width="42.25" style="37" customWidth="1"/>
    <col min="13059" max="13059" width="5.25" style="37" customWidth="1"/>
    <col min="13060" max="13060" width="11.375" style="37" bestFit="1" customWidth="1"/>
    <col min="13061" max="13061" width="7.375" style="37" customWidth="1"/>
    <col min="13062" max="13062" width="6.875" style="37" customWidth="1"/>
    <col min="13063" max="13063" width="6.125" style="37" customWidth="1"/>
    <col min="13064" max="13064" width="6.75" style="37" customWidth="1"/>
    <col min="13065" max="13065" width="6.25" style="37" customWidth="1"/>
    <col min="13066" max="13067" width="6.5" style="37" customWidth="1"/>
    <col min="13068" max="13312" width="9" style="37"/>
    <col min="13313" max="13313" width="3.625" style="37" bestFit="1" customWidth="1"/>
    <col min="13314" max="13314" width="42.25" style="37" customWidth="1"/>
    <col min="13315" max="13315" width="5.25" style="37" customWidth="1"/>
    <col min="13316" max="13316" width="11.375" style="37" bestFit="1" customWidth="1"/>
    <col min="13317" max="13317" width="7.375" style="37" customWidth="1"/>
    <col min="13318" max="13318" width="6.875" style="37" customWidth="1"/>
    <col min="13319" max="13319" width="6.125" style="37" customWidth="1"/>
    <col min="13320" max="13320" width="6.75" style="37" customWidth="1"/>
    <col min="13321" max="13321" width="6.25" style="37" customWidth="1"/>
    <col min="13322" max="13323" width="6.5" style="37" customWidth="1"/>
    <col min="13324" max="13568" width="9" style="37"/>
    <col min="13569" max="13569" width="3.625" style="37" bestFit="1" customWidth="1"/>
    <col min="13570" max="13570" width="42.25" style="37" customWidth="1"/>
    <col min="13571" max="13571" width="5.25" style="37" customWidth="1"/>
    <col min="13572" max="13572" width="11.375" style="37" bestFit="1" customWidth="1"/>
    <col min="13573" max="13573" width="7.375" style="37" customWidth="1"/>
    <col min="13574" max="13574" width="6.875" style="37" customWidth="1"/>
    <col min="13575" max="13575" width="6.125" style="37" customWidth="1"/>
    <col min="13576" max="13576" width="6.75" style="37" customWidth="1"/>
    <col min="13577" max="13577" width="6.25" style="37" customWidth="1"/>
    <col min="13578" max="13579" width="6.5" style="37" customWidth="1"/>
    <col min="13580" max="13824" width="9" style="37"/>
    <col min="13825" max="13825" width="3.625" style="37" bestFit="1" customWidth="1"/>
    <col min="13826" max="13826" width="42.25" style="37" customWidth="1"/>
    <col min="13827" max="13827" width="5.25" style="37" customWidth="1"/>
    <col min="13828" max="13828" width="11.375" style="37" bestFit="1" customWidth="1"/>
    <col min="13829" max="13829" width="7.375" style="37" customWidth="1"/>
    <col min="13830" max="13830" width="6.875" style="37" customWidth="1"/>
    <col min="13831" max="13831" width="6.125" style="37" customWidth="1"/>
    <col min="13832" max="13832" width="6.75" style="37" customWidth="1"/>
    <col min="13833" max="13833" width="6.25" style="37" customWidth="1"/>
    <col min="13834" max="13835" width="6.5" style="37" customWidth="1"/>
    <col min="13836" max="14080" width="9" style="37"/>
    <col min="14081" max="14081" width="3.625" style="37" bestFit="1" customWidth="1"/>
    <col min="14082" max="14082" width="42.25" style="37" customWidth="1"/>
    <col min="14083" max="14083" width="5.25" style="37" customWidth="1"/>
    <col min="14084" max="14084" width="11.375" style="37" bestFit="1" customWidth="1"/>
    <col min="14085" max="14085" width="7.375" style="37" customWidth="1"/>
    <col min="14086" max="14086" width="6.875" style="37" customWidth="1"/>
    <col min="14087" max="14087" width="6.125" style="37" customWidth="1"/>
    <col min="14088" max="14088" width="6.75" style="37" customWidth="1"/>
    <col min="14089" max="14089" width="6.25" style="37" customWidth="1"/>
    <col min="14090" max="14091" width="6.5" style="37" customWidth="1"/>
    <col min="14092" max="14336" width="9" style="37"/>
    <col min="14337" max="14337" width="3.625" style="37" bestFit="1" customWidth="1"/>
    <col min="14338" max="14338" width="42.25" style="37" customWidth="1"/>
    <col min="14339" max="14339" width="5.25" style="37" customWidth="1"/>
    <col min="14340" max="14340" width="11.375" style="37" bestFit="1" customWidth="1"/>
    <col min="14341" max="14341" width="7.375" style="37" customWidth="1"/>
    <col min="14342" max="14342" width="6.875" style="37" customWidth="1"/>
    <col min="14343" max="14343" width="6.125" style="37" customWidth="1"/>
    <col min="14344" max="14344" width="6.75" style="37" customWidth="1"/>
    <col min="14345" max="14345" width="6.25" style="37" customWidth="1"/>
    <col min="14346" max="14347" width="6.5" style="37" customWidth="1"/>
    <col min="14348" max="14592" width="9" style="37"/>
    <col min="14593" max="14593" width="3.625" style="37" bestFit="1" customWidth="1"/>
    <col min="14594" max="14594" width="42.25" style="37" customWidth="1"/>
    <col min="14595" max="14595" width="5.25" style="37" customWidth="1"/>
    <col min="14596" max="14596" width="11.375" style="37" bestFit="1" customWidth="1"/>
    <col min="14597" max="14597" width="7.375" style="37" customWidth="1"/>
    <col min="14598" max="14598" width="6.875" style="37" customWidth="1"/>
    <col min="14599" max="14599" width="6.125" style="37" customWidth="1"/>
    <col min="14600" max="14600" width="6.75" style="37" customWidth="1"/>
    <col min="14601" max="14601" width="6.25" style="37" customWidth="1"/>
    <col min="14602" max="14603" width="6.5" style="37" customWidth="1"/>
    <col min="14604" max="14848" width="9" style="37"/>
    <col min="14849" max="14849" width="3.625" style="37" bestFit="1" customWidth="1"/>
    <col min="14850" max="14850" width="42.25" style="37" customWidth="1"/>
    <col min="14851" max="14851" width="5.25" style="37" customWidth="1"/>
    <col min="14852" max="14852" width="11.375" style="37" bestFit="1" customWidth="1"/>
    <col min="14853" max="14853" width="7.375" style="37" customWidth="1"/>
    <col min="14854" max="14854" width="6.875" style="37" customWidth="1"/>
    <col min="14855" max="14855" width="6.125" style="37" customWidth="1"/>
    <col min="14856" max="14856" width="6.75" style="37" customWidth="1"/>
    <col min="14857" max="14857" width="6.25" style="37" customWidth="1"/>
    <col min="14858" max="14859" width="6.5" style="37" customWidth="1"/>
    <col min="14860" max="15104" width="9" style="37"/>
    <col min="15105" max="15105" width="3.625" style="37" bestFit="1" customWidth="1"/>
    <col min="15106" max="15106" width="42.25" style="37" customWidth="1"/>
    <col min="15107" max="15107" width="5.25" style="37" customWidth="1"/>
    <col min="15108" max="15108" width="11.375" style="37" bestFit="1" customWidth="1"/>
    <col min="15109" max="15109" width="7.375" style="37" customWidth="1"/>
    <col min="15110" max="15110" width="6.875" style="37" customWidth="1"/>
    <col min="15111" max="15111" width="6.125" style="37" customWidth="1"/>
    <col min="15112" max="15112" width="6.75" style="37" customWidth="1"/>
    <col min="15113" max="15113" width="6.25" style="37" customWidth="1"/>
    <col min="15114" max="15115" width="6.5" style="37" customWidth="1"/>
    <col min="15116" max="15360" width="9" style="37"/>
    <col min="15361" max="15361" width="3.625" style="37" bestFit="1" customWidth="1"/>
    <col min="15362" max="15362" width="42.25" style="37" customWidth="1"/>
    <col min="15363" max="15363" width="5.25" style="37" customWidth="1"/>
    <col min="15364" max="15364" width="11.375" style="37" bestFit="1" customWidth="1"/>
    <col min="15365" max="15365" width="7.375" style="37" customWidth="1"/>
    <col min="15366" max="15366" width="6.875" style="37" customWidth="1"/>
    <col min="15367" max="15367" width="6.125" style="37" customWidth="1"/>
    <col min="15368" max="15368" width="6.75" style="37" customWidth="1"/>
    <col min="15369" max="15369" width="6.25" style="37" customWidth="1"/>
    <col min="15370" max="15371" width="6.5" style="37" customWidth="1"/>
    <col min="15372" max="15616" width="9" style="37"/>
    <col min="15617" max="15617" width="3.625" style="37" bestFit="1" customWidth="1"/>
    <col min="15618" max="15618" width="42.25" style="37" customWidth="1"/>
    <col min="15619" max="15619" width="5.25" style="37" customWidth="1"/>
    <col min="15620" max="15620" width="11.375" style="37" bestFit="1" customWidth="1"/>
    <col min="15621" max="15621" width="7.375" style="37" customWidth="1"/>
    <col min="15622" max="15622" width="6.875" style="37" customWidth="1"/>
    <col min="15623" max="15623" width="6.125" style="37" customWidth="1"/>
    <col min="15624" max="15624" width="6.75" style="37" customWidth="1"/>
    <col min="15625" max="15625" width="6.25" style="37" customWidth="1"/>
    <col min="15626" max="15627" width="6.5" style="37" customWidth="1"/>
    <col min="15628" max="15872" width="9" style="37"/>
    <col min="15873" max="15873" width="3.625" style="37" bestFit="1" customWidth="1"/>
    <col min="15874" max="15874" width="42.25" style="37" customWidth="1"/>
    <col min="15875" max="15875" width="5.25" style="37" customWidth="1"/>
    <col min="15876" max="15876" width="11.375" style="37" bestFit="1" customWidth="1"/>
    <col min="15877" max="15877" width="7.375" style="37" customWidth="1"/>
    <col min="15878" max="15878" width="6.875" style="37" customWidth="1"/>
    <col min="15879" max="15879" width="6.125" style="37" customWidth="1"/>
    <col min="15880" max="15880" width="6.75" style="37" customWidth="1"/>
    <col min="15881" max="15881" width="6.25" style="37" customWidth="1"/>
    <col min="15882" max="15883" width="6.5" style="37" customWidth="1"/>
    <col min="15884" max="16128" width="9" style="37"/>
    <col min="16129" max="16129" width="3.625" style="37" bestFit="1" customWidth="1"/>
    <col min="16130" max="16130" width="42.25" style="37" customWidth="1"/>
    <col min="16131" max="16131" width="5.25" style="37" customWidth="1"/>
    <col min="16132" max="16132" width="11.375" style="37" bestFit="1" customWidth="1"/>
    <col min="16133" max="16133" width="7.375" style="37" customWidth="1"/>
    <col min="16134" max="16134" width="6.875" style="37" customWidth="1"/>
    <col min="16135" max="16135" width="6.125" style="37" customWidth="1"/>
    <col min="16136" max="16136" width="6.75" style="37" customWidth="1"/>
    <col min="16137" max="16137" width="6.25" style="37" customWidth="1"/>
    <col min="16138" max="16139" width="6.5" style="37" customWidth="1"/>
    <col min="16140" max="16384" width="9" style="37"/>
  </cols>
  <sheetData>
    <row r="1" spans="1:11" s="31" customFormat="1" ht="24" customHeight="1">
      <c r="A1" s="1089" t="s">
        <v>797</v>
      </c>
      <c r="B1" s="1089"/>
      <c r="C1" s="1089"/>
      <c r="D1" s="1089"/>
      <c r="E1" s="1089"/>
      <c r="F1" s="1089"/>
      <c r="G1" s="1089"/>
      <c r="H1" s="1089"/>
      <c r="I1" s="1089"/>
      <c r="J1" s="1089"/>
      <c r="K1" s="1089"/>
    </row>
    <row r="2" spans="1:11" s="31" customFormat="1" ht="24" customHeight="1">
      <c r="A2" s="1089" t="s">
        <v>798</v>
      </c>
      <c r="B2" s="1089"/>
      <c r="C2" s="1089"/>
      <c r="D2" s="1089"/>
      <c r="E2" s="1089"/>
      <c r="F2" s="1089"/>
      <c r="G2" s="1089"/>
      <c r="H2" s="1089"/>
      <c r="I2" s="1089"/>
      <c r="J2" s="1089"/>
      <c r="K2" s="1089"/>
    </row>
    <row r="3" spans="1:11">
      <c r="A3" s="32"/>
      <c r="B3" s="261"/>
      <c r="C3" s="32"/>
      <c r="D3" s="34"/>
      <c r="E3" s="32"/>
      <c r="F3" s="36"/>
      <c r="G3" s="36"/>
      <c r="H3" s="32"/>
      <c r="I3" s="32"/>
      <c r="J3" s="1090" t="s">
        <v>163</v>
      </c>
      <c r="K3" s="1090"/>
    </row>
    <row r="4" spans="1:11">
      <c r="A4" s="259" t="s">
        <v>164</v>
      </c>
      <c r="B4" s="1065" t="s">
        <v>165</v>
      </c>
      <c r="C4" s="1065" t="s">
        <v>2</v>
      </c>
      <c r="D4" s="1067" t="s">
        <v>794</v>
      </c>
      <c r="E4" s="1056" t="s">
        <v>167</v>
      </c>
      <c r="F4" s="1056"/>
      <c r="G4" s="1056"/>
      <c r="H4" s="1056"/>
      <c r="I4" s="1056"/>
      <c r="J4" s="1056"/>
      <c r="K4" s="1056"/>
    </row>
    <row r="5" spans="1:11" ht="38.25">
      <c r="A5" s="260" t="s">
        <v>168</v>
      </c>
      <c r="B5" s="1066"/>
      <c r="C5" s="1066"/>
      <c r="D5" s="1068"/>
      <c r="E5" s="263" t="s">
        <v>759</v>
      </c>
      <c r="F5" s="263" t="s">
        <v>793</v>
      </c>
      <c r="G5" s="263" t="s">
        <v>548</v>
      </c>
      <c r="H5" s="263" t="s">
        <v>549</v>
      </c>
      <c r="I5" s="263" t="s">
        <v>45</v>
      </c>
      <c r="J5" s="263" t="s">
        <v>546</v>
      </c>
      <c r="K5" s="263" t="s">
        <v>547</v>
      </c>
    </row>
    <row r="6" spans="1:11">
      <c r="A6" s="105" t="s">
        <v>10</v>
      </c>
      <c r="B6" s="105" t="s">
        <v>11</v>
      </c>
      <c r="C6" s="105" t="s">
        <v>12</v>
      </c>
      <c r="D6" s="371" t="s">
        <v>169</v>
      </c>
      <c r="E6" s="104" t="s">
        <v>14</v>
      </c>
      <c r="F6" s="104" t="s">
        <v>15</v>
      </c>
      <c r="G6" s="104" t="s">
        <v>16</v>
      </c>
      <c r="H6" s="104" t="s">
        <v>17</v>
      </c>
      <c r="I6" s="137" t="s">
        <v>18</v>
      </c>
      <c r="J6" s="137" t="s">
        <v>19</v>
      </c>
      <c r="K6" s="104" t="s">
        <v>20</v>
      </c>
    </row>
    <row r="7" spans="1:11" ht="18" customHeight="1">
      <c r="A7" s="133">
        <v>1</v>
      </c>
      <c r="B7" s="134" t="s">
        <v>171</v>
      </c>
      <c r="C7" s="135" t="s">
        <v>172</v>
      </c>
      <c r="D7" s="47"/>
      <c r="E7" s="48"/>
      <c r="F7" s="48"/>
      <c r="G7" s="48"/>
      <c r="H7" s="48"/>
      <c r="I7" s="48"/>
      <c r="J7" s="48"/>
      <c r="K7" s="48"/>
    </row>
    <row r="8" spans="1:11" ht="18" customHeight="1">
      <c r="A8" s="49" t="s">
        <v>173</v>
      </c>
      <c r="B8" s="50" t="s">
        <v>174</v>
      </c>
      <c r="C8" s="51" t="s">
        <v>175</v>
      </c>
      <c r="D8" s="68"/>
      <c r="E8" s="53"/>
      <c r="F8" s="53"/>
      <c r="G8" s="53"/>
      <c r="H8" s="53"/>
      <c r="I8" s="53"/>
      <c r="J8" s="53"/>
      <c r="K8" s="53"/>
    </row>
    <row r="9" spans="1:11" ht="18" customHeight="1">
      <c r="A9" s="49"/>
      <c r="B9" s="54" t="s">
        <v>176</v>
      </c>
      <c r="C9" s="55" t="s">
        <v>177</v>
      </c>
      <c r="D9" s="68"/>
      <c r="E9" s="56"/>
      <c r="F9" s="56"/>
      <c r="G9" s="56"/>
      <c r="H9" s="56"/>
      <c r="I9" s="56"/>
      <c r="J9" s="56"/>
      <c r="K9" s="56"/>
    </row>
    <row r="10" spans="1:11" ht="18" customHeight="1">
      <c r="A10" s="49" t="s">
        <v>178</v>
      </c>
      <c r="B10" s="50" t="s">
        <v>179</v>
      </c>
      <c r="C10" s="51" t="s">
        <v>180</v>
      </c>
      <c r="D10" s="68"/>
      <c r="E10" s="53"/>
      <c r="F10" s="53"/>
      <c r="G10" s="53"/>
      <c r="H10" s="53"/>
      <c r="I10" s="53"/>
      <c r="J10" s="53"/>
      <c r="K10" s="53"/>
    </row>
    <row r="11" spans="1:11" s="58" customFormat="1" ht="18" customHeight="1">
      <c r="A11" s="49" t="s">
        <v>181</v>
      </c>
      <c r="B11" s="50" t="s">
        <v>182</v>
      </c>
      <c r="C11" s="51" t="s">
        <v>25</v>
      </c>
      <c r="D11" s="68"/>
      <c r="E11" s="52"/>
      <c r="F11" s="52"/>
      <c r="G11" s="52"/>
      <c r="H11" s="52"/>
      <c r="I11" s="52"/>
      <c r="J11" s="52"/>
      <c r="K11" s="52"/>
    </row>
    <row r="12" spans="1:11" s="58" customFormat="1" ht="18" customHeight="1">
      <c r="A12" s="49" t="s">
        <v>183</v>
      </c>
      <c r="B12" s="50" t="s">
        <v>184</v>
      </c>
      <c r="C12" s="51" t="s">
        <v>185</v>
      </c>
      <c r="D12" s="68"/>
      <c r="E12" s="52"/>
      <c r="F12" s="52"/>
      <c r="G12" s="52"/>
      <c r="H12" s="52"/>
      <c r="I12" s="52"/>
      <c r="J12" s="52"/>
      <c r="K12" s="52"/>
    </row>
    <row r="13" spans="1:11" s="58" customFormat="1" ht="18" customHeight="1">
      <c r="A13" s="49" t="s">
        <v>186</v>
      </c>
      <c r="B13" s="50" t="s">
        <v>187</v>
      </c>
      <c r="C13" s="51" t="s">
        <v>188</v>
      </c>
      <c r="D13" s="68"/>
      <c r="E13" s="52"/>
      <c r="F13" s="52"/>
      <c r="G13" s="52"/>
      <c r="H13" s="52"/>
      <c r="I13" s="52"/>
      <c r="J13" s="52"/>
      <c r="K13" s="52"/>
    </row>
    <row r="14" spans="1:11" ht="18" customHeight="1">
      <c r="A14" s="49" t="s">
        <v>189</v>
      </c>
      <c r="B14" s="50" t="s">
        <v>190</v>
      </c>
      <c r="C14" s="51" t="s">
        <v>191</v>
      </c>
      <c r="D14" s="68"/>
      <c r="E14" s="53"/>
      <c r="F14" s="53"/>
      <c r="G14" s="53"/>
      <c r="H14" s="53"/>
      <c r="I14" s="53"/>
      <c r="J14" s="53"/>
      <c r="K14" s="53"/>
    </row>
    <row r="15" spans="1:11" ht="18" customHeight="1">
      <c r="A15" s="49" t="s">
        <v>192</v>
      </c>
      <c r="B15" s="50" t="s">
        <v>193</v>
      </c>
      <c r="C15" s="51" t="s">
        <v>194</v>
      </c>
      <c r="D15" s="68"/>
      <c r="E15" s="52"/>
      <c r="F15" s="52"/>
      <c r="G15" s="52"/>
      <c r="H15" s="52"/>
      <c r="I15" s="52"/>
      <c r="J15" s="52"/>
      <c r="K15" s="52"/>
    </row>
    <row r="16" spans="1:11" ht="18" customHeight="1">
      <c r="A16" s="49" t="s">
        <v>195</v>
      </c>
      <c r="B16" s="50" t="s">
        <v>196</v>
      </c>
      <c r="C16" s="51" t="s">
        <v>197</v>
      </c>
      <c r="D16" s="68"/>
      <c r="E16" s="53"/>
      <c r="F16" s="53"/>
      <c r="G16" s="53"/>
      <c r="H16" s="53"/>
      <c r="I16" s="53"/>
      <c r="J16" s="53"/>
      <c r="K16" s="53"/>
    </row>
    <row r="17" spans="1:11" ht="18" customHeight="1">
      <c r="A17" s="49" t="s">
        <v>198</v>
      </c>
      <c r="B17" s="50" t="s">
        <v>199</v>
      </c>
      <c r="C17" s="51" t="s">
        <v>127</v>
      </c>
      <c r="D17" s="68"/>
      <c r="E17" s="53"/>
      <c r="F17" s="53"/>
      <c r="G17" s="53"/>
      <c r="H17" s="53"/>
      <c r="I17" s="53"/>
      <c r="J17" s="53"/>
      <c r="K17" s="53"/>
    </row>
    <row r="18" spans="1:11" s="58" customFormat="1" ht="18" customHeight="1">
      <c r="A18" s="82">
        <v>2</v>
      </c>
      <c r="B18" s="85" t="s">
        <v>200</v>
      </c>
      <c r="C18" s="86" t="s">
        <v>201</v>
      </c>
      <c r="D18" s="68"/>
      <c r="E18" s="68"/>
      <c r="F18" s="68"/>
      <c r="G18" s="68"/>
      <c r="H18" s="68"/>
      <c r="I18" s="68"/>
      <c r="J18" s="68"/>
      <c r="K18" s="68"/>
    </row>
    <row r="19" spans="1:11" s="58" customFormat="1" ht="18" customHeight="1">
      <c r="A19" s="49" t="s">
        <v>202</v>
      </c>
      <c r="B19" s="59" t="s">
        <v>203</v>
      </c>
      <c r="C19" s="60" t="s">
        <v>113</v>
      </c>
      <c r="D19" s="52"/>
      <c r="E19" s="52"/>
      <c r="F19" s="52"/>
      <c r="G19" s="52"/>
      <c r="H19" s="52"/>
      <c r="I19" s="52"/>
      <c r="J19" s="52"/>
      <c r="K19" s="52"/>
    </row>
    <row r="20" spans="1:11" s="58" customFormat="1" ht="18" customHeight="1">
      <c r="A20" s="49" t="s">
        <v>204</v>
      </c>
      <c r="B20" s="59" t="s">
        <v>205</v>
      </c>
      <c r="C20" s="60" t="s">
        <v>114</v>
      </c>
      <c r="D20" s="52"/>
      <c r="E20" s="52"/>
      <c r="F20" s="52"/>
      <c r="G20" s="52"/>
      <c r="H20" s="52"/>
      <c r="I20" s="52"/>
      <c r="J20" s="52"/>
      <c r="K20" s="52"/>
    </row>
    <row r="21" spans="1:11" s="58" customFormat="1" ht="18" customHeight="1">
      <c r="A21" s="49" t="s">
        <v>206</v>
      </c>
      <c r="B21" s="59" t="s">
        <v>207</v>
      </c>
      <c r="C21" s="51" t="s">
        <v>208</v>
      </c>
      <c r="D21" s="52"/>
      <c r="E21" s="68"/>
      <c r="F21" s="68"/>
      <c r="G21" s="68"/>
      <c r="H21" s="68"/>
      <c r="I21" s="68"/>
      <c r="J21" s="68"/>
      <c r="K21" s="68"/>
    </row>
    <row r="22" spans="1:11" s="58" customFormat="1" ht="18" customHeight="1">
      <c r="A22" s="49" t="s">
        <v>209</v>
      </c>
      <c r="B22" s="59" t="s">
        <v>210</v>
      </c>
      <c r="C22" s="60" t="s">
        <v>211</v>
      </c>
      <c r="D22" s="52"/>
      <c r="E22" s="52"/>
      <c r="F22" s="52"/>
      <c r="G22" s="52"/>
      <c r="H22" s="52"/>
      <c r="I22" s="52"/>
      <c r="J22" s="52"/>
      <c r="K22" s="52"/>
    </row>
    <row r="23" spans="1:11" s="63" customFormat="1" ht="18" customHeight="1">
      <c r="A23" s="61" t="s">
        <v>212</v>
      </c>
      <c r="B23" s="269" t="s">
        <v>213</v>
      </c>
      <c r="C23" s="61" t="s">
        <v>214</v>
      </c>
      <c r="D23" s="52"/>
      <c r="E23" s="52"/>
      <c r="F23" s="52"/>
      <c r="G23" s="52"/>
      <c r="H23" s="52"/>
      <c r="I23" s="52"/>
      <c r="J23" s="52"/>
      <c r="K23" s="52"/>
    </row>
    <row r="24" spans="1:11" s="63" customFormat="1" ht="18" customHeight="1">
      <c r="A24" s="61" t="s">
        <v>215</v>
      </c>
      <c r="B24" s="269" t="s">
        <v>216</v>
      </c>
      <c r="C24" s="61" t="s">
        <v>129</v>
      </c>
      <c r="D24" s="52"/>
      <c r="E24" s="52"/>
      <c r="F24" s="52"/>
      <c r="G24" s="52"/>
      <c r="H24" s="52"/>
      <c r="I24" s="52"/>
      <c r="J24" s="52"/>
      <c r="K24" s="52"/>
    </row>
    <row r="25" spans="1:11" s="63" customFormat="1" ht="18" customHeight="1">
      <c r="A25" s="61" t="s">
        <v>217</v>
      </c>
      <c r="B25" s="269" t="s">
        <v>218</v>
      </c>
      <c r="C25" s="61" t="s">
        <v>128</v>
      </c>
      <c r="D25" s="52"/>
      <c r="E25" s="52"/>
      <c r="F25" s="52"/>
      <c r="G25" s="52"/>
      <c r="H25" s="52"/>
      <c r="I25" s="52"/>
      <c r="J25" s="52"/>
      <c r="K25" s="52"/>
    </row>
    <row r="26" spans="1:11" s="63" customFormat="1" ht="18" customHeight="1">
      <c r="A26" s="61" t="s">
        <v>219</v>
      </c>
      <c r="B26" s="269" t="s">
        <v>220</v>
      </c>
      <c r="C26" s="61" t="s">
        <v>221</v>
      </c>
      <c r="D26" s="52"/>
      <c r="E26" s="52"/>
      <c r="F26" s="52"/>
      <c r="G26" s="52"/>
      <c r="H26" s="52"/>
      <c r="I26" s="52"/>
      <c r="J26" s="52"/>
      <c r="K26" s="52"/>
    </row>
    <row r="27" spans="1:11" s="63" customFormat="1" ht="18" customHeight="1">
      <c r="A27" s="61" t="s">
        <v>222</v>
      </c>
      <c r="B27" s="269" t="s">
        <v>282</v>
      </c>
      <c r="C27" s="61" t="s">
        <v>223</v>
      </c>
      <c r="D27" s="52"/>
      <c r="E27" s="52"/>
      <c r="F27" s="52"/>
      <c r="G27" s="52"/>
      <c r="H27" s="52"/>
      <c r="I27" s="52"/>
      <c r="J27" s="52"/>
      <c r="K27" s="52"/>
    </row>
    <row r="28" spans="1:11" s="63" customFormat="1" ht="18" customHeight="1">
      <c r="A28" s="61" t="s">
        <v>224</v>
      </c>
      <c r="B28" s="269" t="s">
        <v>225</v>
      </c>
      <c r="C28" s="61" t="s">
        <v>226</v>
      </c>
      <c r="D28" s="52"/>
      <c r="E28" s="52"/>
      <c r="F28" s="52"/>
      <c r="G28" s="52"/>
      <c r="H28" s="52"/>
      <c r="I28" s="52"/>
      <c r="J28" s="52"/>
      <c r="K28" s="52"/>
    </row>
    <row r="29" spans="1:11" s="63" customFormat="1" ht="18" customHeight="1">
      <c r="A29" s="61" t="s">
        <v>227</v>
      </c>
      <c r="B29" s="269" t="s">
        <v>228</v>
      </c>
      <c r="C29" s="61" t="s">
        <v>229</v>
      </c>
      <c r="D29" s="52"/>
      <c r="E29" s="52"/>
      <c r="F29" s="52"/>
      <c r="G29" s="52"/>
      <c r="H29" s="52"/>
      <c r="I29" s="52"/>
      <c r="J29" s="52"/>
      <c r="K29" s="52"/>
    </row>
    <row r="30" spans="1:11" s="63" customFormat="1" ht="18" customHeight="1">
      <c r="A30" s="61" t="s">
        <v>230</v>
      </c>
      <c r="B30" s="269" t="s">
        <v>231</v>
      </c>
      <c r="C30" s="61" t="s">
        <v>232</v>
      </c>
      <c r="D30" s="52"/>
      <c r="E30" s="52"/>
      <c r="F30" s="52"/>
      <c r="G30" s="52"/>
      <c r="H30" s="52"/>
      <c r="I30" s="52"/>
      <c r="J30" s="52"/>
      <c r="K30" s="52"/>
    </row>
    <row r="31" spans="1:11" s="63" customFormat="1" ht="18" customHeight="1">
      <c r="A31" s="61" t="s">
        <v>233</v>
      </c>
      <c r="B31" s="269" t="s">
        <v>234</v>
      </c>
      <c r="C31" s="61" t="s">
        <v>130</v>
      </c>
      <c r="D31" s="52"/>
      <c r="E31" s="52"/>
      <c r="F31" s="52"/>
      <c r="G31" s="52"/>
      <c r="H31" s="52"/>
      <c r="I31" s="52"/>
      <c r="J31" s="52"/>
      <c r="K31" s="52"/>
    </row>
    <row r="32" spans="1:11" s="63" customFormat="1" ht="18" customHeight="1">
      <c r="A32" s="61" t="s">
        <v>235</v>
      </c>
      <c r="B32" s="269" t="s">
        <v>236</v>
      </c>
      <c r="C32" s="61" t="s">
        <v>237</v>
      </c>
      <c r="D32" s="52"/>
      <c r="E32" s="52"/>
      <c r="F32" s="52"/>
      <c r="G32" s="52"/>
      <c r="H32" s="52"/>
      <c r="I32" s="52"/>
      <c r="J32" s="52"/>
      <c r="K32" s="52"/>
    </row>
    <row r="33" spans="1:11" s="63" customFormat="1" ht="18" customHeight="1">
      <c r="A33" s="61" t="s">
        <v>238</v>
      </c>
      <c r="B33" s="269" t="s">
        <v>64</v>
      </c>
      <c r="C33" s="61" t="s">
        <v>30</v>
      </c>
      <c r="D33" s="52"/>
      <c r="E33" s="52"/>
      <c r="F33" s="52"/>
      <c r="G33" s="52"/>
      <c r="H33" s="52"/>
      <c r="I33" s="52"/>
      <c r="J33" s="138"/>
      <c r="K33" s="52"/>
    </row>
    <row r="34" spans="1:11" s="63" customFormat="1" ht="18" customHeight="1">
      <c r="A34" s="61" t="s">
        <v>239</v>
      </c>
      <c r="B34" s="269" t="s">
        <v>295</v>
      </c>
      <c r="C34" s="61" t="s">
        <v>241</v>
      </c>
      <c r="D34" s="52"/>
      <c r="E34" s="52"/>
      <c r="F34" s="52"/>
      <c r="G34" s="52"/>
      <c r="H34" s="52"/>
      <c r="I34" s="52"/>
      <c r="J34" s="52"/>
      <c r="K34" s="52"/>
    </row>
    <row r="35" spans="1:11" s="63" customFormat="1" ht="18" customHeight="1">
      <c r="A35" s="61" t="s">
        <v>242</v>
      </c>
      <c r="B35" s="269" t="s">
        <v>243</v>
      </c>
      <c r="C35" s="61" t="s">
        <v>244</v>
      </c>
      <c r="D35" s="52"/>
      <c r="E35" s="52"/>
      <c r="F35" s="52"/>
      <c r="G35" s="52"/>
      <c r="H35" s="52"/>
      <c r="I35" s="52"/>
      <c r="J35" s="52"/>
      <c r="K35" s="52"/>
    </row>
    <row r="36" spans="1:11" s="63" customFormat="1" ht="18" customHeight="1">
      <c r="A36" s="61" t="s">
        <v>245</v>
      </c>
      <c r="B36" s="269" t="s">
        <v>246</v>
      </c>
      <c r="C36" s="61" t="s">
        <v>247</v>
      </c>
      <c r="D36" s="52"/>
      <c r="E36" s="52"/>
      <c r="F36" s="52"/>
      <c r="G36" s="52"/>
      <c r="H36" s="52"/>
      <c r="I36" s="52"/>
      <c r="J36" s="52"/>
      <c r="K36" s="52"/>
    </row>
    <row r="37" spans="1:11" s="63" customFormat="1" ht="18" customHeight="1">
      <c r="A37" s="61" t="s">
        <v>248</v>
      </c>
      <c r="B37" s="269" t="s">
        <v>144</v>
      </c>
      <c r="C37" s="61" t="s">
        <v>93</v>
      </c>
      <c r="D37" s="68"/>
      <c r="E37" s="52"/>
      <c r="F37" s="52"/>
      <c r="G37" s="52"/>
      <c r="H37" s="52"/>
      <c r="I37" s="52"/>
      <c r="J37" s="52"/>
      <c r="K37" s="52"/>
    </row>
    <row r="38" spans="1:11" s="63" customFormat="1" ht="18" customHeight="1">
      <c r="A38" s="61" t="s">
        <v>249</v>
      </c>
      <c r="B38" s="269" t="s">
        <v>417</v>
      </c>
      <c r="C38" s="61" t="s">
        <v>251</v>
      </c>
      <c r="D38" s="68"/>
      <c r="E38" s="52"/>
      <c r="F38" s="52"/>
      <c r="G38" s="52"/>
      <c r="H38" s="52"/>
      <c r="I38" s="52"/>
      <c r="J38" s="52"/>
      <c r="K38" s="52"/>
    </row>
    <row r="39" spans="1:11" s="63" customFormat="1" ht="18" customHeight="1">
      <c r="A39" s="61" t="s">
        <v>252</v>
      </c>
      <c r="B39" s="269" t="s">
        <v>83</v>
      </c>
      <c r="C39" s="61" t="s">
        <v>116</v>
      </c>
      <c r="D39" s="68"/>
      <c r="E39" s="52"/>
      <c r="F39" s="52"/>
      <c r="G39" s="52"/>
      <c r="H39" s="52"/>
      <c r="I39" s="52"/>
      <c r="J39" s="52"/>
      <c r="K39" s="52"/>
    </row>
    <row r="40" spans="1:11" s="63" customFormat="1" ht="18" customHeight="1">
      <c r="A40" s="61" t="s">
        <v>253</v>
      </c>
      <c r="B40" s="269" t="s">
        <v>254</v>
      </c>
      <c r="C40" s="61" t="s">
        <v>255</v>
      </c>
      <c r="D40" s="68"/>
      <c r="E40" s="52"/>
      <c r="F40" s="52"/>
      <c r="G40" s="52"/>
      <c r="H40" s="52"/>
      <c r="I40" s="52"/>
      <c r="J40" s="52"/>
      <c r="K40" s="52"/>
    </row>
    <row r="41" spans="1:11" s="63" customFormat="1" ht="18" customHeight="1">
      <c r="A41" s="61" t="s">
        <v>256</v>
      </c>
      <c r="B41" s="269" t="s">
        <v>257</v>
      </c>
      <c r="C41" s="61" t="s">
        <v>258</v>
      </c>
      <c r="D41" s="68"/>
      <c r="E41" s="52"/>
      <c r="F41" s="52"/>
      <c r="G41" s="52"/>
      <c r="H41" s="52"/>
      <c r="I41" s="52"/>
      <c r="J41" s="52"/>
      <c r="K41" s="52"/>
    </row>
    <row r="42" spans="1:11" s="63" customFormat="1" ht="18" customHeight="1">
      <c r="A42" s="61" t="s">
        <v>259</v>
      </c>
      <c r="B42" s="269" t="s">
        <v>260</v>
      </c>
      <c r="C42" s="61" t="s">
        <v>261</v>
      </c>
      <c r="D42" s="68"/>
      <c r="E42" s="52"/>
      <c r="F42" s="52"/>
      <c r="G42" s="52"/>
      <c r="H42" s="52"/>
      <c r="I42" s="52"/>
      <c r="J42" s="52"/>
      <c r="K42" s="52"/>
    </row>
    <row r="43" spans="1:11" s="63" customFormat="1" ht="18" customHeight="1">
      <c r="A43" s="61" t="s">
        <v>262</v>
      </c>
      <c r="B43" s="269" t="s">
        <v>263</v>
      </c>
      <c r="C43" s="61" t="s">
        <v>264</v>
      </c>
      <c r="D43" s="68"/>
      <c r="E43" s="52"/>
      <c r="F43" s="52"/>
      <c r="G43" s="52"/>
      <c r="H43" s="52"/>
      <c r="I43" s="52"/>
      <c r="J43" s="52"/>
      <c r="K43" s="52"/>
    </row>
    <row r="44" spans="1:11" s="63" customFormat="1" ht="18" customHeight="1">
      <c r="A44" s="139" t="s">
        <v>265</v>
      </c>
      <c r="B44" s="140" t="s">
        <v>266</v>
      </c>
      <c r="C44" s="139" t="s">
        <v>267</v>
      </c>
      <c r="D44" s="73"/>
      <c r="E44" s="72"/>
      <c r="F44" s="72"/>
      <c r="G44" s="72"/>
      <c r="H44" s="72"/>
      <c r="I44" s="72"/>
      <c r="J44" s="72"/>
      <c r="K44" s="72"/>
    </row>
    <row r="46" spans="1:11">
      <c r="B46" s="90"/>
    </row>
    <row r="47" spans="1:11">
      <c r="B47" s="90"/>
    </row>
    <row r="48" spans="1:11">
      <c r="B48" s="91"/>
    </row>
  </sheetData>
  <mergeCells count="7">
    <mergeCell ref="A1:K1"/>
    <mergeCell ref="A2:K2"/>
    <mergeCell ref="J3:K3"/>
    <mergeCell ref="B4:B5"/>
    <mergeCell ref="C4:C5"/>
    <mergeCell ref="D4:D5"/>
    <mergeCell ref="E4:K4"/>
  </mergeCells>
  <printOptions horizontalCentered="1"/>
  <pageMargins left="0.70866141732283472" right="0.31496062992125984" top="0.74803149606299213" bottom="0.35433070866141736" header="0.31496062992125984" footer="0.31496062992125984"/>
  <pageSetup paperSize="9" scale="97" orientation="portrait" r:id="rId1"/>
  <headerFooter>
    <oddFooter xml:space="preserve">&amp;R&amp;P+5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7"/>
  <sheetViews>
    <sheetView zoomScale="85" zoomScaleNormal="85" zoomScaleSheetLayoutView="25" workbookViewId="0">
      <pane ySplit="4" topLeftCell="A5" activePane="bottomLeft" state="frozen"/>
      <selection activeCell="C14" sqref="C14:F14"/>
      <selection pane="bottomLeft" activeCell="A5" sqref="A5"/>
    </sheetView>
  </sheetViews>
  <sheetFormatPr defaultRowHeight="15.75"/>
  <cols>
    <col min="1" max="1" width="6.625" style="770" customWidth="1"/>
    <col min="2" max="2" width="40" style="771" customWidth="1"/>
    <col min="3" max="3" width="8.375" style="4" customWidth="1"/>
    <col min="4" max="4" width="9.25" style="772" customWidth="1"/>
    <col min="5" max="5" width="8.125" style="772" customWidth="1"/>
    <col min="6" max="6" width="11.125" style="772" customWidth="1"/>
    <col min="7" max="7" width="11.25" style="4" customWidth="1"/>
    <col min="8" max="8" width="13.875" style="4" customWidth="1"/>
    <col min="9" max="9" width="24.5" style="5" customWidth="1"/>
    <col min="10" max="10" width="14.125" style="4" customWidth="1"/>
    <col min="11" max="11" width="17.5" style="762" customWidth="1"/>
    <col min="12" max="12" width="27.25" style="3" customWidth="1"/>
    <col min="13" max="13" width="22.75" style="5" customWidth="1"/>
    <col min="14" max="14" width="4.5" style="5" customWidth="1"/>
    <col min="15" max="15" width="21.25" style="5" customWidth="1"/>
    <col min="16" max="16" width="9" style="5" customWidth="1"/>
    <col min="17" max="17" width="10.25" style="5" bestFit="1" customWidth="1"/>
    <col min="18" max="243" width="9" style="5"/>
    <col min="244" max="244" width="8.25" style="5" bestFit="1" customWidth="1"/>
    <col min="245" max="245" width="36.125" style="5" customWidth="1"/>
    <col min="246" max="246" width="0" style="5" hidden="1" customWidth="1"/>
    <col min="247" max="248" width="8.125" style="5" customWidth="1"/>
    <col min="249" max="249" width="8" style="5" customWidth="1"/>
    <col min="250" max="250" width="7.375" style="5" customWidth="1"/>
    <col min="251" max="251" width="13.875" style="5" customWidth="1"/>
    <col min="252" max="252" width="14.125" style="5" customWidth="1"/>
    <col min="253" max="253" width="10.875" style="5" customWidth="1"/>
    <col min="254" max="254" width="0" style="5" hidden="1" customWidth="1"/>
    <col min="255" max="255" width="13.75" style="5" customWidth="1"/>
    <col min="256" max="256" width="0" style="5" hidden="1" customWidth="1"/>
    <col min="257" max="257" width="23.125" style="5" customWidth="1"/>
    <col min="258" max="258" width="22.75" style="5" customWidth="1"/>
    <col min="259" max="259" width="96.5" style="5" customWidth="1"/>
    <col min="260" max="499" width="9" style="5"/>
    <col min="500" max="500" width="8.25" style="5" bestFit="1" customWidth="1"/>
    <col min="501" max="501" width="36.125" style="5" customWidth="1"/>
    <col min="502" max="502" width="0" style="5" hidden="1" customWidth="1"/>
    <col min="503" max="504" width="8.125" style="5" customWidth="1"/>
    <col min="505" max="505" width="8" style="5" customWidth="1"/>
    <col min="506" max="506" width="7.375" style="5" customWidth="1"/>
    <col min="507" max="507" width="13.875" style="5" customWidth="1"/>
    <col min="508" max="508" width="14.125" style="5" customWidth="1"/>
    <col min="509" max="509" width="10.875" style="5" customWidth="1"/>
    <col min="510" max="510" width="0" style="5" hidden="1" customWidth="1"/>
    <col min="511" max="511" width="13.75" style="5" customWidth="1"/>
    <col min="512" max="512" width="0" style="5" hidden="1" customWidth="1"/>
    <col min="513" max="513" width="23.125" style="5" customWidth="1"/>
    <col min="514" max="514" width="22.75" style="5" customWidth="1"/>
    <col min="515" max="515" width="96.5" style="5" customWidth="1"/>
    <col min="516" max="755" width="9" style="5"/>
    <col min="756" max="756" width="8.25" style="5" bestFit="1" customWidth="1"/>
    <col min="757" max="757" width="36.125" style="5" customWidth="1"/>
    <col min="758" max="758" width="0" style="5" hidden="1" customWidth="1"/>
    <col min="759" max="760" width="8.125" style="5" customWidth="1"/>
    <col min="761" max="761" width="8" style="5" customWidth="1"/>
    <col min="762" max="762" width="7.375" style="5" customWidth="1"/>
    <col min="763" max="763" width="13.875" style="5" customWidth="1"/>
    <col min="764" max="764" width="14.125" style="5" customWidth="1"/>
    <col min="765" max="765" width="10.875" style="5" customWidth="1"/>
    <col min="766" max="766" width="0" style="5" hidden="1" customWidth="1"/>
    <col min="767" max="767" width="13.75" style="5" customWidth="1"/>
    <col min="768" max="768" width="0" style="5" hidden="1" customWidth="1"/>
    <col min="769" max="769" width="23.125" style="5" customWidth="1"/>
    <col min="770" max="770" width="22.75" style="5" customWidth="1"/>
    <col min="771" max="771" width="96.5" style="5" customWidth="1"/>
    <col min="772" max="1011" width="9" style="5"/>
    <col min="1012" max="1012" width="8.25" style="5" bestFit="1" customWidth="1"/>
    <col min="1013" max="1013" width="36.125" style="5" customWidth="1"/>
    <col min="1014" max="1014" width="0" style="5" hidden="1" customWidth="1"/>
    <col min="1015" max="1016" width="8.125" style="5" customWidth="1"/>
    <col min="1017" max="1017" width="8" style="5" customWidth="1"/>
    <col min="1018" max="1018" width="7.375" style="5" customWidth="1"/>
    <col min="1019" max="1019" width="13.875" style="5" customWidth="1"/>
    <col min="1020" max="1020" width="14.125" style="5" customWidth="1"/>
    <col min="1021" max="1021" width="10.875" style="5" customWidth="1"/>
    <col min="1022" max="1022" width="0" style="5" hidden="1" customWidth="1"/>
    <col min="1023" max="1023" width="13.75" style="5" customWidth="1"/>
    <col min="1024" max="1024" width="0" style="5" hidden="1" customWidth="1"/>
    <col min="1025" max="1025" width="23.125" style="5" customWidth="1"/>
    <col min="1026" max="1026" width="22.75" style="5" customWidth="1"/>
    <col min="1027" max="1027" width="96.5" style="5" customWidth="1"/>
    <col min="1028" max="1267" width="9" style="5"/>
    <col min="1268" max="1268" width="8.25" style="5" bestFit="1" customWidth="1"/>
    <col min="1269" max="1269" width="36.125" style="5" customWidth="1"/>
    <col min="1270" max="1270" width="0" style="5" hidden="1" customWidth="1"/>
    <col min="1271" max="1272" width="8.125" style="5" customWidth="1"/>
    <col min="1273" max="1273" width="8" style="5" customWidth="1"/>
    <col min="1274" max="1274" width="7.375" style="5" customWidth="1"/>
    <col min="1275" max="1275" width="13.875" style="5" customWidth="1"/>
    <col min="1276" max="1276" width="14.125" style="5" customWidth="1"/>
    <col min="1277" max="1277" width="10.875" style="5" customWidth="1"/>
    <col min="1278" max="1278" width="0" style="5" hidden="1" customWidth="1"/>
    <col min="1279" max="1279" width="13.75" style="5" customWidth="1"/>
    <col min="1280" max="1280" width="0" style="5" hidden="1" customWidth="1"/>
    <col min="1281" max="1281" width="23.125" style="5" customWidth="1"/>
    <col min="1282" max="1282" width="22.75" style="5" customWidth="1"/>
    <col min="1283" max="1283" width="96.5" style="5" customWidth="1"/>
    <col min="1284" max="1523" width="9" style="5"/>
    <col min="1524" max="1524" width="8.25" style="5" bestFit="1" customWidth="1"/>
    <col min="1525" max="1525" width="36.125" style="5" customWidth="1"/>
    <col min="1526" max="1526" width="0" style="5" hidden="1" customWidth="1"/>
    <col min="1527" max="1528" width="8.125" style="5" customWidth="1"/>
    <col min="1529" max="1529" width="8" style="5" customWidth="1"/>
    <col min="1530" max="1530" width="7.375" style="5" customWidth="1"/>
    <col min="1531" max="1531" width="13.875" style="5" customWidth="1"/>
    <col min="1532" max="1532" width="14.125" style="5" customWidth="1"/>
    <col min="1533" max="1533" width="10.875" style="5" customWidth="1"/>
    <col min="1534" max="1534" width="0" style="5" hidden="1" customWidth="1"/>
    <col min="1535" max="1535" width="13.75" style="5" customWidth="1"/>
    <col min="1536" max="1536" width="0" style="5" hidden="1" customWidth="1"/>
    <col min="1537" max="1537" width="23.125" style="5" customWidth="1"/>
    <col min="1538" max="1538" width="22.75" style="5" customWidth="1"/>
    <col min="1539" max="1539" width="96.5" style="5" customWidth="1"/>
    <col min="1540" max="1779" width="9" style="5"/>
    <col min="1780" max="1780" width="8.25" style="5" bestFit="1" customWidth="1"/>
    <col min="1781" max="1781" width="36.125" style="5" customWidth="1"/>
    <col min="1782" max="1782" width="0" style="5" hidden="1" customWidth="1"/>
    <col min="1783" max="1784" width="8.125" style="5" customWidth="1"/>
    <col min="1785" max="1785" width="8" style="5" customWidth="1"/>
    <col min="1786" max="1786" width="7.375" style="5" customWidth="1"/>
    <col min="1787" max="1787" width="13.875" style="5" customWidth="1"/>
    <col min="1788" max="1788" width="14.125" style="5" customWidth="1"/>
    <col min="1789" max="1789" width="10.875" style="5" customWidth="1"/>
    <col min="1790" max="1790" width="0" style="5" hidden="1" customWidth="1"/>
    <col min="1791" max="1791" width="13.75" style="5" customWidth="1"/>
    <col min="1792" max="1792" width="0" style="5" hidden="1" customWidth="1"/>
    <col min="1793" max="1793" width="23.125" style="5" customWidth="1"/>
    <col min="1794" max="1794" width="22.75" style="5" customWidth="1"/>
    <col min="1795" max="1795" width="96.5" style="5" customWidth="1"/>
    <col min="1796" max="2035" width="9" style="5"/>
    <col min="2036" max="2036" width="8.25" style="5" bestFit="1" customWidth="1"/>
    <col min="2037" max="2037" width="36.125" style="5" customWidth="1"/>
    <col min="2038" max="2038" width="0" style="5" hidden="1" customWidth="1"/>
    <col min="2039" max="2040" width="8.125" style="5" customWidth="1"/>
    <col min="2041" max="2041" width="8" style="5" customWidth="1"/>
    <col min="2042" max="2042" width="7.375" style="5" customWidth="1"/>
    <col min="2043" max="2043" width="13.875" style="5" customWidth="1"/>
    <col min="2044" max="2044" width="14.125" style="5" customWidth="1"/>
    <col min="2045" max="2045" width="10.875" style="5" customWidth="1"/>
    <col min="2046" max="2046" width="0" style="5" hidden="1" customWidth="1"/>
    <col min="2047" max="2047" width="13.75" style="5" customWidth="1"/>
    <col min="2048" max="2048" width="0" style="5" hidden="1" customWidth="1"/>
    <col min="2049" max="2049" width="23.125" style="5" customWidth="1"/>
    <col min="2050" max="2050" width="22.75" style="5" customWidth="1"/>
    <col min="2051" max="2051" width="96.5" style="5" customWidth="1"/>
    <col min="2052" max="2291" width="9" style="5"/>
    <col min="2292" max="2292" width="8.25" style="5" bestFit="1" customWidth="1"/>
    <col min="2293" max="2293" width="36.125" style="5" customWidth="1"/>
    <col min="2294" max="2294" width="0" style="5" hidden="1" customWidth="1"/>
    <col min="2295" max="2296" width="8.125" style="5" customWidth="1"/>
    <col min="2297" max="2297" width="8" style="5" customWidth="1"/>
    <col min="2298" max="2298" width="7.375" style="5" customWidth="1"/>
    <col min="2299" max="2299" width="13.875" style="5" customWidth="1"/>
    <col min="2300" max="2300" width="14.125" style="5" customWidth="1"/>
    <col min="2301" max="2301" width="10.875" style="5" customWidth="1"/>
    <col min="2302" max="2302" width="0" style="5" hidden="1" customWidth="1"/>
    <col min="2303" max="2303" width="13.75" style="5" customWidth="1"/>
    <col min="2304" max="2304" width="0" style="5" hidden="1" customWidth="1"/>
    <col min="2305" max="2305" width="23.125" style="5" customWidth="1"/>
    <col min="2306" max="2306" width="22.75" style="5" customWidth="1"/>
    <col min="2307" max="2307" width="96.5" style="5" customWidth="1"/>
    <col min="2308" max="2547" width="9" style="5"/>
    <col min="2548" max="2548" width="8.25" style="5" bestFit="1" customWidth="1"/>
    <col min="2549" max="2549" width="36.125" style="5" customWidth="1"/>
    <col min="2550" max="2550" width="0" style="5" hidden="1" customWidth="1"/>
    <col min="2551" max="2552" width="8.125" style="5" customWidth="1"/>
    <col min="2553" max="2553" width="8" style="5" customWidth="1"/>
    <col min="2554" max="2554" width="7.375" style="5" customWidth="1"/>
    <col min="2555" max="2555" width="13.875" style="5" customWidth="1"/>
    <col min="2556" max="2556" width="14.125" style="5" customWidth="1"/>
    <col min="2557" max="2557" width="10.875" style="5" customWidth="1"/>
    <col min="2558" max="2558" width="0" style="5" hidden="1" customWidth="1"/>
    <col min="2559" max="2559" width="13.75" style="5" customWidth="1"/>
    <col min="2560" max="2560" width="0" style="5" hidden="1" customWidth="1"/>
    <col min="2561" max="2561" width="23.125" style="5" customWidth="1"/>
    <col min="2562" max="2562" width="22.75" style="5" customWidth="1"/>
    <col min="2563" max="2563" width="96.5" style="5" customWidth="1"/>
    <col min="2564" max="2803" width="9" style="5"/>
    <col min="2804" max="2804" width="8.25" style="5" bestFit="1" customWidth="1"/>
    <col min="2805" max="2805" width="36.125" style="5" customWidth="1"/>
    <col min="2806" max="2806" width="0" style="5" hidden="1" customWidth="1"/>
    <col min="2807" max="2808" width="8.125" style="5" customWidth="1"/>
    <col min="2809" max="2809" width="8" style="5" customWidth="1"/>
    <col min="2810" max="2810" width="7.375" style="5" customWidth="1"/>
    <col min="2811" max="2811" width="13.875" style="5" customWidth="1"/>
    <col min="2812" max="2812" width="14.125" style="5" customWidth="1"/>
    <col min="2813" max="2813" width="10.875" style="5" customWidth="1"/>
    <col min="2814" max="2814" width="0" style="5" hidden="1" customWidth="1"/>
    <col min="2815" max="2815" width="13.75" style="5" customWidth="1"/>
    <col min="2816" max="2816" width="0" style="5" hidden="1" customWidth="1"/>
    <col min="2817" max="2817" width="23.125" style="5" customWidth="1"/>
    <col min="2818" max="2818" width="22.75" style="5" customWidth="1"/>
    <col min="2819" max="2819" width="96.5" style="5" customWidth="1"/>
    <col min="2820" max="3059" width="9" style="5"/>
    <col min="3060" max="3060" width="8.25" style="5" bestFit="1" customWidth="1"/>
    <col min="3061" max="3061" width="36.125" style="5" customWidth="1"/>
    <col min="3062" max="3062" width="0" style="5" hidden="1" customWidth="1"/>
    <col min="3063" max="3064" width="8.125" style="5" customWidth="1"/>
    <col min="3065" max="3065" width="8" style="5" customWidth="1"/>
    <col min="3066" max="3066" width="7.375" style="5" customWidth="1"/>
    <col min="3067" max="3067" width="13.875" style="5" customWidth="1"/>
    <col min="3068" max="3068" width="14.125" style="5" customWidth="1"/>
    <col min="3069" max="3069" width="10.875" style="5" customWidth="1"/>
    <col min="3070" max="3070" width="0" style="5" hidden="1" customWidth="1"/>
    <col min="3071" max="3071" width="13.75" style="5" customWidth="1"/>
    <col min="3072" max="3072" width="0" style="5" hidden="1" customWidth="1"/>
    <col min="3073" max="3073" width="23.125" style="5" customWidth="1"/>
    <col min="3074" max="3074" width="22.75" style="5" customWidth="1"/>
    <col min="3075" max="3075" width="96.5" style="5" customWidth="1"/>
    <col min="3076" max="3315" width="9" style="5"/>
    <col min="3316" max="3316" width="8.25" style="5" bestFit="1" customWidth="1"/>
    <col min="3317" max="3317" width="36.125" style="5" customWidth="1"/>
    <col min="3318" max="3318" width="0" style="5" hidden="1" customWidth="1"/>
    <col min="3319" max="3320" width="8.125" style="5" customWidth="1"/>
    <col min="3321" max="3321" width="8" style="5" customWidth="1"/>
    <col min="3322" max="3322" width="7.375" style="5" customWidth="1"/>
    <col min="3323" max="3323" width="13.875" style="5" customWidth="1"/>
    <col min="3324" max="3324" width="14.125" style="5" customWidth="1"/>
    <col min="3325" max="3325" width="10.875" style="5" customWidth="1"/>
    <col min="3326" max="3326" width="0" style="5" hidden="1" customWidth="1"/>
    <col min="3327" max="3327" width="13.75" style="5" customWidth="1"/>
    <col min="3328" max="3328" width="0" style="5" hidden="1" customWidth="1"/>
    <col min="3329" max="3329" width="23.125" style="5" customWidth="1"/>
    <col min="3330" max="3330" width="22.75" style="5" customWidth="1"/>
    <col min="3331" max="3331" width="96.5" style="5" customWidth="1"/>
    <col min="3332" max="3571" width="9" style="5"/>
    <col min="3572" max="3572" width="8.25" style="5" bestFit="1" customWidth="1"/>
    <col min="3573" max="3573" width="36.125" style="5" customWidth="1"/>
    <col min="3574" max="3574" width="0" style="5" hidden="1" customWidth="1"/>
    <col min="3575" max="3576" width="8.125" style="5" customWidth="1"/>
    <col min="3577" max="3577" width="8" style="5" customWidth="1"/>
    <col min="3578" max="3578" width="7.375" style="5" customWidth="1"/>
    <col min="3579" max="3579" width="13.875" style="5" customWidth="1"/>
    <col min="3580" max="3580" width="14.125" style="5" customWidth="1"/>
    <col min="3581" max="3581" width="10.875" style="5" customWidth="1"/>
    <col min="3582" max="3582" width="0" style="5" hidden="1" customWidth="1"/>
    <col min="3583" max="3583" width="13.75" style="5" customWidth="1"/>
    <col min="3584" max="3584" width="0" style="5" hidden="1" customWidth="1"/>
    <col min="3585" max="3585" width="23.125" style="5" customWidth="1"/>
    <col min="3586" max="3586" width="22.75" style="5" customWidth="1"/>
    <col min="3587" max="3587" width="96.5" style="5" customWidth="1"/>
    <col min="3588" max="3827" width="9" style="5"/>
    <col min="3828" max="3828" width="8.25" style="5" bestFit="1" customWidth="1"/>
    <col min="3829" max="3829" width="36.125" style="5" customWidth="1"/>
    <col min="3830" max="3830" width="0" style="5" hidden="1" customWidth="1"/>
    <col min="3831" max="3832" width="8.125" style="5" customWidth="1"/>
    <col min="3833" max="3833" width="8" style="5" customWidth="1"/>
    <col min="3834" max="3834" width="7.375" style="5" customWidth="1"/>
    <col min="3835" max="3835" width="13.875" style="5" customWidth="1"/>
    <col min="3836" max="3836" width="14.125" style="5" customWidth="1"/>
    <col min="3837" max="3837" width="10.875" style="5" customWidth="1"/>
    <col min="3838" max="3838" width="0" style="5" hidden="1" customWidth="1"/>
    <col min="3839" max="3839" width="13.75" style="5" customWidth="1"/>
    <col min="3840" max="3840" width="0" style="5" hidden="1" customWidth="1"/>
    <col min="3841" max="3841" width="23.125" style="5" customWidth="1"/>
    <col min="3842" max="3842" width="22.75" style="5" customWidth="1"/>
    <col min="3843" max="3843" width="96.5" style="5" customWidth="1"/>
    <col min="3844" max="4083" width="9" style="5"/>
    <col min="4084" max="4084" width="8.25" style="5" bestFit="1" customWidth="1"/>
    <col min="4085" max="4085" width="36.125" style="5" customWidth="1"/>
    <col min="4086" max="4086" width="0" style="5" hidden="1" customWidth="1"/>
    <col min="4087" max="4088" width="8.125" style="5" customWidth="1"/>
    <col min="4089" max="4089" width="8" style="5" customWidth="1"/>
    <col min="4090" max="4090" width="7.375" style="5" customWidth="1"/>
    <col min="4091" max="4091" width="13.875" style="5" customWidth="1"/>
    <col min="4092" max="4092" width="14.125" style="5" customWidth="1"/>
    <col min="4093" max="4093" width="10.875" style="5" customWidth="1"/>
    <col min="4094" max="4094" width="0" style="5" hidden="1" customWidth="1"/>
    <col min="4095" max="4095" width="13.75" style="5" customWidth="1"/>
    <col min="4096" max="4096" width="0" style="5" hidden="1" customWidth="1"/>
    <col min="4097" max="4097" width="23.125" style="5" customWidth="1"/>
    <col min="4098" max="4098" width="22.75" style="5" customWidth="1"/>
    <col min="4099" max="4099" width="96.5" style="5" customWidth="1"/>
    <col min="4100" max="4339" width="9" style="5"/>
    <col min="4340" max="4340" width="8.25" style="5" bestFit="1" customWidth="1"/>
    <col min="4341" max="4341" width="36.125" style="5" customWidth="1"/>
    <col min="4342" max="4342" width="0" style="5" hidden="1" customWidth="1"/>
    <col min="4343" max="4344" width="8.125" style="5" customWidth="1"/>
    <col min="4345" max="4345" width="8" style="5" customWidth="1"/>
    <col min="4346" max="4346" width="7.375" style="5" customWidth="1"/>
    <col min="4347" max="4347" width="13.875" style="5" customWidth="1"/>
    <col min="4348" max="4348" width="14.125" style="5" customWidth="1"/>
    <col min="4349" max="4349" width="10.875" style="5" customWidth="1"/>
    <col min="4350" max="4350" width="0" style="5" hidden="1" customWidth="1"/>
    <col min="4351" max="4351" width="13.75" style="5" customWidth="1"/>
    <col min="4352" max="4352" width="0" style="5" hidden="1" customWidth="1"/>
    <col min="4353" max="4353" width="23.125" style="5" customWidth="1"/>
    <col min="4354" max="4354" width="22.75" style="5" customWidth="1"/>
    <col min="4355" max="4355" width="96.5" style="5" customWidth="1"/>
    <col min="4356" max="4595" width="9" style="5"/>
    <col min="4596" max="4596" width="8.25" style="5" bestFit="1" customWidth="1"/>
    <col min="4597" max="4597" width="36.125" style="5" customWidth="1"/>
    <col min="4598" max="4598" width="0" style="5" hidden="1" customWidth="1"/>
    <col min="4599" max="4600" width="8.125" style="5" customWidth="1"/>
    <col min="4601" max="4601" width="8" style="5" customWidth="1"/>
    <col min="4602" max="4602" width="7.375" style="5" customWidth="1"/>
    <col min="4603" max="4603" width="13.875" style="5" customWidth="1"/>
    <col min="4604" max="4604" width="14.125" style="5" customWidth="1"/>
    <col min="4605" max="4605" width="10.875" style="5" customWidth="1"/>
    <col min="4606" max="4606" width="0" style="5" hidden="1" customWidth="1"/>
    <col min="4607" max="4607" width="13.75" style="5" customWidth="1"/>
    <col min="4608" max="4608" width="0" style="5" hidden="1" customWidth="1"/>
    <col min="4609" max="4609" width="23.125" style="5" customWidth="1"/>
    <col min="4610" max="4610" width="22.75" style="5" customWidth="1"/>
    <col min="4611" max="4611" width="96.5" style="5" customWidth="1"/>
    <col min="4612" max="4851" width="9" style="5"/>
    <col min="4852" max="4852" width="8.25" style="5" bestFit="1" customWidth="1"/>
    <col min="4853" max="4853" width="36.125" style="5" customWidth="1"/>
    <col min="4854" max="4854" width="0" style="5" hidden="1" customWidth="1"/>
    <col min="4855" max="4856" width="8.125" style="5" customWidth="1"/>
    <col min="4857" max="4857" width="8" style="5" customWidth="1"/>
    <col min="4858" max="4858" width="7.375" style="5" customWidth="1"/>
    <col min="4859" max="4859" width="13.875" style="5" customWidth="1"/>
    <col min="4860" max="4860" width="14.125" style="5" customWidth="1"/>
    <col min="4861" max="4861" width="10.875" style="5" customWidth="1"/>
    <col min="4862" max="4862" width="0" style="5" hidden="1" customWidth="1"/>
    <col min="4863" max="4863" width="13.75" style="5" customWidth="1"/>
    <col min="4864" max="4864" width="0" style="5" hidden="1" customWidth="1"/>
    <col min="4865" max="4865" width="23.125" style="5" customWidth="1"/>
    <col min="4866" max="4866" width="22.75" style="5" customWidth="1"/>
    <col min="4867" max="4867" width="96.5" style="5" customWidth="1"/>
    <col min="4868" max="5107" width="9" style="5"/>
    <col min="5108" max="5108" width="8.25" style="5" bestFit="1" customWidth="1"/>
    <col min="5109" max="5109" width="36.125" style="5" customWidth="1"/>
    <col min="5110" max="5110" width="0" style="5" hidden="1" customWidth="1"/>
    <col min="5111" max="5112" width="8.125" style="5" customWidth="1"/>
    <col min="5113" max="5113" width="8" style="5" customWidth="1"/>
    <col min="5114" max="5114" width="7.375" style="5" customWidth="1"/>
    <col min="5115" max="5115" width="13.875" style="5" customWidth="1"/>
    <col min="5116" max="5116" width="14.125" style="5" customWidth="1"/>
    <col min="5117" max="5117" width="10.875" style="5" customWidth="1"/>
    <col min="5118" max="5118" width="0" style="5" hidden="1" customWidth="1"/>
    <col min="5119" max="5119" width="13.75" style="5" customWidth="1"/>
    <col min="5120" max="5120" width="0" style="5" hidden="1" customWidth="1"/>
    <col min="5121" max="5121" width="23.125" style="5" customWidth="1"/>
    <col min="5122" max="5122" width="22.75" style="5" customWidth="1"/>
    <col min="5123" max="5123" width="96.5" style="5" customWidth="1"/>
    <col min="5124" max="5363" width="9" style="5"/>
    <col min="5364" max="5364" width="8.25" style="5" bestFit="1" customWidth="1"/>
    <col min="5365" max="5365" width="36.125" style="5" customWidth="1"/>
    <col min="5366" max="5366" width="0" style="5" hidden="1" customWidth="1"/>
    <col min="5367" max="5368" width="8.125" style="5" customWidth="1"/>
    <col min="5369" max="5369" width="8" style="5" customWidth="1"/>
    <col min="5370" max="5370" width="7.375" style="5" customWidth="1"/>
    <col min="5371" max="5371" width="13.875" style="5" customWidth="1"/>
    <col min="5372" max="5372" width="14.125" style="5" customWidth="1"/>
    <col min="5373" max="5373" width="10.875" style="5" customWidth="1"/>
    <col min="5374" max="5374" width="0" style="5" hidden="1" customWidth="1"/>
    <col min="5375" max="5375" width="13.75" style="5" customWidth="1"/>
    <col min="5376" max="5376" width="0" style="5" hidden="1" customWidth="1"/>
    <col min="5377" max="5377" width="23.125" style="5" customWidth="1"/>
    <col min="5378" max="5378" width="22.75" style="5" customWidth="1"/>
    <col min="5379" max="5379" width="96.5" style="5" customWidth="1"/>
    <col min="5380" max="5619" width="9" style="5"/>
    <col min="5620" max="5620" width="8.25" style="5" bestFit="1" customWidth="1"/>
    <col min="5621" max="5621" width="36.125" style="5" customWidth="1"/>
    <col min="5622" max="5622" width="0" style="5" hidden="1" customWidth="1"/>
    <col min="5623" max="5624" width="8.125" style="5" customWidth="1"/>
    <col min="5625" max="5625" width="8" style="5" customWidth="1"/>
    <col min="5626" max="5626" width="7.375" style="5" customWidth="1"/>
    <col min="5627" max="5627" width="13.875" style="5" customWidth="1"/>
    <col min="5628" max="5628" width="14.125" style="5" customWidth="1"/>
    <col min="5629" max="5629" width="10.875" style="5" customWidth="1"/>
    <col min="5630" max="5630" width="0" style="5" hidden="1" customWidth="1"/>
    <col min="5631" max="5631" width="13.75" style="5" customWidth="1"/>
    <col min="5632" max="5632" width="0" style="5" hidden="1" customWidth="1"/>
    <col min="5633" max="5633" width="23.125" style="5" customWidth="1"/>
    <col min="5634" max="5634" width="22.75" style="5" customWidth="1"/>
    <col min="5635" max="5635" width="96.5" style="5" customWidth="1"/>
    <col min="5636" max="5875" width="9" style="5"/>
    <col min="5876" max="5876" width="8.25" style="5" bestFit="1" customWidth="1"/>
    <col min="5877" max="5877" width="36.125" style="5" customWidth="1"/>
    <col min="5878" max="5878" width="0" style="5" hidden="1" customWidth="1"/>
    <col min="5879" max="5880" width="8.125" style="5" customWidth="1"/>
    <col min="5881" max="5881" width="8" style="5" customWidth="1"/>
    <col min="5882" max="5882" width="7.375" style="5" customWidth="1"/>
    <col min="5883" max="5883" width="13.875" style="5" customWidth="1"/>
    <col min="5884" max="5884" width="14.125" style="5" customWidth="1"/>
    <col min="5885" max="5885" width="10.875" style="5" customWidth="1"/>
    <col min="5886" max="5886" width="0" style="5" hidden="1" customWidth="1"/>
    <col min="5887" max="5887" width="13.75" style="5" customWidth="1"/>
    <col min="5888" max="5888" width="0" style="5" hidden="1" customWidth="1"/>
    <col min="5889" max="5889" width="23.125" style="5" customWidth="1"/>
    <col min="5890" max="5890" width="22.75" style="5" customWidth="1"/>
    <col min="5891" max="5891" width="96.5" style="5" customWidth="1"/>
    <col min="5892" max="6131" width="9" style="5"/>
    <col min="6132" max="6132" width="8.25" style="5" bestFit="1" customWidth="1"/>
    <col min="6133" max="6133" width="36.125" style="5" customWidth="1"/>
    <col min="6134" max="6134" width="0" style="5" hidden="1" customWidth="1"/>
    <col min="6135" max="6136" width="8.125" style="5" customWidth="1"/>
    <col min="6137" max="6137" width="8" style="5" customWidth="1"/>
    <col min="6138" max="6138" width="7.375" style="5" customWidth="1"/>
    <col min="6139" max="6139" width="13.875" style="5" customWidth="1"/>
    <col min="6140" max="6140" width="14.125" style="5" customWidth="1"/>
    <col min="6141" max="6141" width="10.875" style="5" customWidth="1"/>
    <col min="6142" max="6142" width="0" style="5" hidden="1" customWidth="1"/>
    <col min="6143" max="6143" width="13.75" style="5" customWidth="1"/>
    <col min="6144" max="6144" width="0" style="5" hidden="1" customWidth="1"/>
    <col min="6145" max="6145" width="23.125" style="5" customWidth="1"/>
    <col min="6146" max="6146" width="22.75" style="5" customWidth="1"/>
    <col min="6147" max="6147" width="96.5" style="5" customWidth="1"/>
    <col min="6148" max="6387" width="9" style="5"/>
    <col min="6388" max="6388" width="8.25" style="5" bestFit="1" customWidth="1"/>
    <col min="6389" max="6389" width="36.125" style="5" customWidth="1"/>
    <col min="6390" max="6390" width="0" style="5" hidden="1" customWidth="1"/>
    <col min="6391" max="6392" width="8.125" style="5" customWidth="1"/>
    <col min="6393" max="6393" width="8" style="5" customWidth="1"/>
    <col min="6394" max="6394" width="7.375" style="5" customWidth="1"/>
    <col min="6395" max="6395" width="13.875" style="5" customWidth="1"/>
    <col min="6396" max="6396" width="14.125" style="5" customWidth="1"/>
    <col min="6397" max="6397" width="10.875" style="5" customWidth="1"/>
    <col min="6398" max="6398" width="0" style="5" hidden="1" customWidth="1"/>
    <col min="6399" max="6399" width="13.75" style="5" customWidth="1"/>
    <col min="6400" max="6400" width="0" style="5" hidden="1" customWidth="1"/>
    <col min="6401" max="6401" width="23.125" style="5" customWidth="1"/>
    <col min="6402" max="6402" width="22.75" style="5" customWidth="1"/>
    <col min="6403" max="6403" width="96.5" style="5" customWidth="1"/>
    <col min="6404" max="6643" width="9" style="5"/>
    <col min="6644" max="6644" width="8.25" style="5" bestFit="1" customWidth="1"/>
    <col min="6645" max="6645" width="36.125" style="5" customWidth="1"/>
    <col min="6646" max="6646" width="0" style="5" hidden="1" customWidth="1"/>
    <col min="6647" max="6648" width="8.125" style="5" customWidth="1"/>
    <col min="6649" max="6649" width="8" style="5" customWidth="1"/>
    <col min="6650" max="6650" width="7.375" style="5" customWidth="1"/>
    <col min="6651" max="6651" width="13.875" style="5" customWidth="1"/>
    <col min="6652" max="6652" width="14.125" style="5" customWidth="1"/>
    <col min="6653" max="6653" width="10.875" style="5" customWidth="1"/>
    <col min="6654" max="6654" width="0" style="5" hidden="1" customWidth="1"/>
    <col min="6655" max="6655" width="13.75" style="5" customWidth="1"/>
    <col min="6656" max="6656" width="0" style="5" hidden="1" customWidth="1"/>
    <col min="6657" max="6657" width="23.125" style="5" customWidth="1"/>
    <col min="6658" max="6658" width="22.75" style="5" customWidth="1"/>
    <col min="6659" max="6659" width="96.5" style="5" customWidth="1"/>
    <col min="6660" max="6899" width="9" style="5"/>
    <col min="6900" max="6900" width="8.25" style="5" bestFit="1" customWidth="1"/>
    <col min="6901" max="6901" width="36.125" style="5" customWidth="1"/>
    <col min="6902" max="6902" width="0" style="5" hidden="1" customWidth="1"/>
    <col min="6903" max="6904" width="8.125" style="5" customWidth="1"/>
    <col min="6905" max="6905" width="8" style="5" customWidth="1"/>
    <col min="6906" max="6906" width="7.375" style="5" customWidth="1"/>
    <col min="6907" max="6907" width="13.875" style="5" customWidth="1"/>
    <col min="6908" max="6908" width="14.125" style="5" customWidth="1"/>
    <col min="6909" max="6909" width="10.875" style="5" customWidth="1"/>
    <col min="6910" max="6910" width="0" style="5" hidden="1" customWidth="1"/>
    <col min="6911" max="6911" width="13.75" style="5" customWidth="1"/>
    <col min="6912" max="6912" width="0" style="5" hidden="1" customWidth="1"/>
    <col min="6913" max="6913" width="23.125" style="5" customWidth="1"/>
    <col min="6914" max="6914" width="22.75" style="5" customWidth="1"/>
    <col min="6915" max="6915" width="96.5" style="5" customWidth="1"/>
    <col min="6916" max="7155" width="9" style="5"/>
    <col min="7156" max="7156" width="8.25" style="5" bestFit="1" customWidth="1"/>
    <col min="7157" max="7157" width="36.125" style="5" customWidth="1"/>
    <col min="7158" max="7158" width="0" style="5" hidden="1" customWidth="1"/>
    <col min="7159" max="7160" width="8.125" style="5" customWidth="1"/>
    <col min="7161" max="7161" width="8" style="5" customWidth="1"/>
    <col min="7162" max="7162" width="7.375" style="5" customWidth="1"/>
    <col min="7163" max="7163" width="13.875" style="5" customWidth="1"/>
    <col min="7164" max="7164" width="14.125" style="5" customWidth="1"/>
    <col min="7165" max="7165" width="10.875" style="5" customWidth="1"/>
    <col min="7166" max="7166" width="0" style="5" hidden="1" customWidth="1"/>
    <col min="7167" max="7167" width="13.75" style="5" customWidth="1"/>
    <col min="7168" max="7168" width="0" style="5" hidden="1" customWidth="1"/>
    <col min="7169" max="7169" width="23.125" style="5" customWidth="1"/>
    <col min="7170" max="7170" width="22.75" style="5" customWidth="1"/>
    <col min="7171" max="7171" width="96.5" style="5" customWidth="1"/>
    <col min="7172" max="7411" width="9" style="5"/>
    <col min="7412" max="7412" width="8.25" style="5" bestFit="1" customWidth="1"/>
    <col min="7413" max="7413" width="36.125" style="5" customWidth="1"/>
    <col min="7414" max="7414" width="0" style="5" hidden="1" customWidth="1"/>
    <col min="7415" max="7416" width="8.125" style="5" customWidth="1"/>
    <col min="7417" max="7417" width="8" style="5" customWidth="1"/>
    <col min="7418" max="7418" width="7.375" style="5" customWidth="1"/>
    <col min="7419" max="7419" width="13.875" style="5" customWidth="1"/>
    <col min="7420" max="7420" width="14.125" style="5" customWidth="1"/>
    <col min="7421" max="7421" width="10.875" style="5" customWidth="1"/>
    <col min="7422" max="7422" width="0" style="5" hidden="1" customWidth="1"/>
    <col min="7423" max="7423" width="13.75" style="5" customWidth="1"/>
    <col min="7424" max="7424" width="0" style="5" hidden="1" customWidth="1"/>
    <col min="7425" max="7425" width="23.125" style="5" customWidth="1"/>
    <col min="7426" max="7426" width="22.75" style="5" customWidth="1"/>
    <col min="7427" max="7427" width="96.5" style="5" customWidth="1"/>
    <col min="7428" max="7667" width="9" style="5"/>
    <col min="7668" max="7668" width="8.25" style="5" bestFit="1" customWidth="1"/>
    <col min="7669" max="7669" width="36.125" style="5" customWidth="1"/>
    <col min="7670" max="7670" width="0" style="5" hidden="1" customWidth="1"/>
    <col min="7671" max="7672" width="8.125" style="5" customWidth="1"/>
    <col min="7673" max="7673" width="8" style="5" customWidth="1"/>
    <col min="7674" max="7674" width="7.375" style="5" customWidth="1"/>
    <col min="7675" max="7675" width="13.875" style="5" customWidth="1"/>
    <col min="7676" max="7676" width="14.125" style="5" customWidth="1"/>
    <col min="7677" max="7677" width="10.875" style="5" customWidth="1"/>
    <col min="7678" max="7678" width="0" style="5" hidden="1" customWidth="1"/>
    <col min="7679" max="7679" width="13.75" style="5" customWidth="1"/>
    <col min="7680" max="7680" width="0" style="5" hidden="1" customWidth="1"/>
    <col min="7681" max="7681" width="23.125" style="5" customWidth="1"/>
    <col min="7682" max="7682" width="22.75" style="5" customWidth="1"/>
    <col min="7683" max="7683" width="96.5" style="5" customWidth="1"/>
    <col min="7684" max="7923" width="9" style="5"/>
    <col min="7924" max="7924" width="8.25" style="5" bestFit="1" customWidth="1"/>
    <col min="7925" max="7925" width="36.125" style="5" customWidth="1"/>
    <col min="7926" max="7926" width="0" style="5" hidden="1" customWidth="1"/>
    <col min="7927" max="7928" width="8.125" style="5" customWidth="1"/>
    <col min="7929" max="7929" width="8" style="5" customWidth="1"/>
    <col min="7930" max="7930" width="7.375" style="5" customWidth="1"/>
    <col min="7931" max="7931" width="13.875" style="5" customWidth="1"/>
    <col min="7932" max="7932" width="14.125" style="5" customWidth="1"/>
    <col min="7933" max="7933" width="10.875" style="5" customWidth="1"/>
    <col min="7934" max="7934" width="0" style="5" hidden="1" customWidth="1"/>
    <col min="7935" max="7935" width="13.75" style="5" customWidth="1"/>
    <col min="7936" max="7936" width="0" style="5" hidden="1" customWidth="1"/>
    <col min="7937" max="7937" width="23.125" style="5" customWidth="1"/>
    <col min="7938" max="7938" width="22.75" style="5" customWidth="1"/>
    <col min="7939" max="7939" width="96.5" style="5" customWidth="1"/>
    <col min="7940" max="8179" width="9" style="5"/>
    <col min="8180" max="8180" width="8.25" style="5" bestFit="1" customWidth="1"/>
    <col min="8181" max="8181" width="36.125" style="5" customWidth="1"/>
    <col min="8182" max="8182" width="0" style="5" hidden="1" customWidth="1"/>
    <col min="8183" max="8184" width="8.125" style="5" customWidth="1"/>
    <col min="8185" max="8185" width="8" style="5" customWidth="1"/>
    <col min="8186" max="8186" width="7.375" style="5" customWidth="1"/>
    <col min="8187" max="8187" width="13.875" style="5" customWidth="1"/>
    <col min="8188" max="8188" width="14.125" style="5" customWidth="1"/>
    <col min="8189" max="8189" width="10.875" style="5" customWidth="1"/>
    <col min="8190" max="8190" width="0" style="5" hidden="1" customWidth="1"/>
    <col min="8191" max="8191" width="13.75" style="5" customWidth="1"/>
    <col min="8192" max="8192" width="0" style="5" hidden="1" customWidth="1"/>
    <col min="8193" max="8193" width="23.125" style="5" customWidth="1"/>
    <col min="8194" max="8194" width="22.75" style="5" customWidth="1"/>
    <col min="8195" max="8195" width="96.5" style="5" customWidth="1"/>
    <col min="8196" max="8435" width="9" style="5"/>
    <col min="8436" max="8436" width="8.25" style="5" bestFit="1" customWidth="1"/>
    <col min="8437" max="8437" width="36.125" style="5" customWidth="1"/>
    <col min="8438" max="8438" width="0" style="5" hidden="1" customWidth="1"/>
    <col min="8439" max="8440" width="8.125" style="5" customWidth="1"/>
    <col min="8441" max="8441" width="8" style="5" customWidth="1"/>
    <col min="8442" max="8442" width="7.375" style="5" customWidth="1"/>
    <col min="8443" max="8443" width="13.875" style="5" customWidth="1"/>
    <col min="8444" max="8444" width="14.125" style="5" customWidth="1"/>
    <col min="8445" max="8445" width="10.875" style="5" customWidth="1"/>
    <col min="8446" max="8446" width="0" style="5" hidden="1" customWidth="1"/>
    <col min="8447" max="8447" width="13.75" style="5" customWidth="1"/>
    <col min="8448" max="8448" width="0" style="5" hidden="1" customWidth="1"/>
    <col min="8449" max="8449" width="23.125" style="5" customWidth="1"/>
    <col min="8450" max="8450" width="22.75" style="5" customWidth="1"/>
    <col min="8451" max="8451" width="96.5" style="5" customWidth="1"/>
    <col min="8452" max="8691" width="9" style="5"/>
    <col min="8692" max="8692" width="8.25" style="5" bestFit="1" customWidth="1"/>
    <col min="8693" max="8693" width="36.125" style="5" customWidth="1"/>
    <col min="8694" max="8694" width="0" style="5" hidden="1" customWidth="1"/>
    <col min="8695" max="8696" width="8.125" style="5" customWidth="1"/>
    <col min="8697" max="8697" width="8" style="5" customWidth="1"/>
    <col min="8698" max="8698" width="7.375" style="5" customWidth="1"/>
    <col min="8699" max="8699" width="13.875" style="5" customWidth="1"/>
    <col min="8700" max="8700" width="14.125" style="5" customWidth="1"/>
    <col min="8701" max="8701" width="10.875" style="5" customWidth="1"/>
    <col min="8702" max="8702" width="0" style="5" hidden="1" customWidth="1"/>
    <col min="8703" max="8703" width="13.75" style="5" customWidth="1"/>
    <col min="8704" max="8704" width="0" style="5" hidden="1" customWidth="1"/>
    <col min="8705" max="8705" width="23.125" style="5" customWidth="1"/>
    <col min="8706" max="8706" width="22.75" style="5" customWidth="1"/>
    <col min="8707" max="8707" width="96.5" style="5" customWidth="1"/>
    <col min="8708" max="8947" width="9" style="5"/>
    <col min="8948" max="8948" width="8.25" style="5" bestFit="1" customWidth="1"/>
    <col min="8949" max="8949" width="36.125" style="5" customWidth="1"/>
    <col min="8950" max="8950" width="0" style="5" hidden="1" customWidth="1"/>
    <col min="8951" max="8952" width="8.125" style="5" customWidth="1"/>
    <col min="8953" max="8953" width="8" style="5" customWidth="1"/>
    <col min="8954" max="8954" width="7.375" style="5" customWidth="1"/>
    <col min="8955" max="8955" width="13.875" style="5" customWidth="1"/>
    <col min="8956" max="8956" width="14.125" style="5" customWidth="1"/>
    <col min="8957" max="8957" width="10.875" style="5" customWidth="1"/>
    <col min="8958" max="8958" width="0" style="5" hidden="1" customWidth="1"/>
    <col min="8959" max="8959" width="13.75" style="5" customWidth="1"/>
    <col min="8960" max="8960" width="0" style="5" hidden="1" customWidth="1"/>
    <col min="8961" max="8961" width="23.125" style="5" customWidth="1"/>
    <col min="8962" max="8962" width="22.75" style="5" customWidth="1"/>
    <col min="8963" max="8963" width="96.5" style="5" customWidth="1"/>
    <col min="8964" max="9203" width="9" style="5"/>
    <col min="9204" max="9204" width="8.25" style="5" bestFit="1" customWidth="1"/>
    <col min="9205" max="9205" width="36.125" style="5" customWidth="1"/>
    <col min="9206" max="9206" width="0" style="5" hidden="1" customWidth="1"/>
    <col min="9207" max="9208" width="8.125" style="5" customWidth="1"/>
    <col min="9209" max="9209" width="8" style="5" customWidth="1"/>
    <col min="9210" max="9210" width="7.375" style="5" customWidth="1"/>
    <col min="9211" max="9211" width="13.875" style="5" customWidth="1"/>
    <col min="9212" max="9212" width="14.125" style="5" customWidth="1"/>
    <col min="9213" max="9213" width="10.875" style="5" customWidth="1"/>
    <col min="9214" max="9214" width="0" style="5" hidden="1" customWidth="1"/>
    <col min="9215" max="9215" width="13.75" style="5" customWidth="1"/>
    <col min="9216" max="9216" width="0" style="5" hidden="1" customWidth="1"/>
    <col min="9217" max="9217" width="23.125" style="5" customWidth="1"/>
    <col min="9218" max="9218" width="22.75" style="5" customWidth="1"/>
    <col min="9219" max="9219" width="96.5" style="5" customWidth="1"/>
    <col min="9220" max="9459" width="9" style="5"/>
    <col min="9460" max="9460" width="8.25" style="5" bestFit="1" customWidth="1"/>
    <col min="9461" max="9461" width="36.125" style="5" customWidth="1"/>
    <col min="9462" max="9462" width="0" style="5" hidden="1" customWidth="1"/>
    <col min="9463" max="9464" width="8.125" style="5" customWidth="1"/>
    <col min="9465" max="9465" width="8" style="5" customWidth="1"/>
    <col min="9466" max="9466" width="7.375" style="5" customWidth="1"/>
    <col min="9467" max="9467" width="13.875" style="5" customWidth="1"/>
    <col min="9468" max="9468" width="14.125" style="5" customWidth="1"/>
    <col min="9469" max="9469" width="10.875" style="5" customWidth="1"/>
    <col min="9470" max="9470" width="0" style="5" hidden="1" customWidth="1"/>
    <col min="9471" max="9471" width="13.75" style="5" customWidth="1"/>
    <col min="9472" max="9472" width="0" style="5" hidden="1" customWidth="1"/>
    <col min="9473" max="9473" width="23.125" style="5" customWidth="1"/>
    <col min="9474" max="9474" width="22.75" style="5" customWidth="1"/>
    <col min="9475" max="9475" width="96.5" style="5" customWidth="1"/>
    <col min="9476" max="9715" width="9" style="5"/>
    <col min="9716" max="9716" width="8.25" style="5" bestFit="1" customWidth="1"/>
    <col min="9717" max="9717" width="36.125" style="5" customWidth="1"/>
    <col min="9718" max="9718" width="0" style="5" hidden="1" customWidth="1"/>
    <col min="9719" max="9720" width="8.125" style="5" customWidth="1"/>
    <col min="9721" max="9721" width="8" style="5" customWidth="1"/>
    <col min="9722" max="9722" width="7.375" style="5" customWidth="1"/>
    <col min="9723" max="9723" width="13.875" style="5" customWidth="1"/>
    <col min="9724" max="9724" width="14.125" style="5" customWidth="1"/>
    <col min="9725" max="9725" width="10.875" style="5" customWidth="1"/>
    <col min="9726" max="9726" width="0" style="5" hidden="1" customWidth="1"/>
    <col min="9727" max="9727" width="13.75" style="5" customWidth="1"/>
    <col min="9728" max="9728" width="0" style="5" hidden="1" customWidth="1"/>
    <col min="9729" max="9729" width="23.125" style="5" customWidth="1"/>
    <col min="9730" max="9730" width="22.75" style="5" customWidth="1"/>
    <col min="9731" max="9731" width="96.5" style="5" customWidth="1"/>
    <col min="9732" max="9971" width="9" style="5"/>
    <col min="9972" max="9972" width="8.25" style="5" bestFit="1" customWidth="1"/>
    <col min="9973" max="9973" width="36.125" style="5" customWidth="1"/>
    <col min="9974" max="9974" width="0" style="5" hidden="1" customWidth="1"/>
    <col min="9975" max="9976" width="8.125" style="5" customWidth="1"/>
    <col min="9977" max="9977" width="8" style="5" customWidth="1"/>
    <col min="9978" max="9978" width="7.375" style="5" customWidth="1"/>
    <col min="9979" max="9979" width="13.875" style="5" customWidth="1"/>
    <col min="9980" max="9980" width="14.125" style="5" customWidth="1"/>
    <col min="9981" max="9981" width="10.875" style="5" customWidth="1"/>
    <col min="9982" max="9982" width="0" style="5" hidden="1" customWidth="1"/>
    <col min="9983" max="9983" width="13.75" style="5" customWidth="1"/>
    <col min="9984" max="9984" width="0" style="5" hidden="1" customWidth="1"/>
    <col min="9985" max="9985" width="23.125" style="5" customWidth="1"/>
    <col min="9986" max="9986" width="22.75" style="5" customWidth="1"/>
    <col min="9987" max="9987" width="96.5" style="5" customWidth="1"/>
    <col min="9988" max="10227" width="9" style="5"/>
    <col min="10228" max="10228" width="8.25" style="5" bestFit="1" customWidth="1"/>
    <col min="10229" max="10229" width="36.125" style="5" customWidth="1"/>
    <col min="10230" max="10230" width="0" style="5" hidden="1" customWidth="1"/>
    <col min="10231" max="10232" width="8.125" style="5" customWidth="1"/>
    <col min="10233" max="10233" width="8" style="5" customWidth="1"/>
    <col min="10234" max="10234" width="7.375" style="5" customWidth="1"/>
    <col min="10235" max="10235" width="13.875" style="5" customWidth="1"/>
    <col min="10236" max="10236" width="14.125" style="5" customWidth="1"/>
    <col min="10237" max="10237" width="10.875" style="5" customWidth="1"/>
    <col min="10238" max="10238" width="0" style="5" hidden="1" customWidth="1"/>
    <col min="10239" max="10239" width="13.75" style="5" customWidth="1"/>
    <col min="10240" max="10240" width="0" style="5" hidden="1" customWidth="1"/>
    <col min="10241" max="10241" width="23.125" style="5" customWidth="1"/>
    <col min="10242" max="10242" width="22.75" style="5" customWidth="1"/>
    <col min="10243" max="10243" width="96.5" style="5" customWidth="1"/>
    <col min="10244" max="10483" width="9" style="5"/>
    <col min="10484" max="10484" width="8.25" style="5" bestFit="1" customWidth="1"/>
    <col min="10485" max="10485" width="36.125" style="5" customWidth="1"/>
    <col min="10486" max="10486" width="0" style="5" hidden="1" customWidth="1"/>
    <col min="10487" max="10488" width="8.125" style="5" customWidth="1"/>
    <col min="10489" max="10489" width="8" style="5" customWidth="1"/>
    <col min="10490" max="10490" width="7.375" style="5" customWidth="1"/>
    <col min="10491" max="10491" width="13.875" style="5" customWidth="1"/>
    <col min="10492" max="10492" width="14.125" style="5" customWidth="1"/>
    <col min="10493" max="10493" width="10.875" style="5" customWidth="1"/>
    <col min="10494" max="10494" width="0" style="5" hidden="1" customWidth="1"/>
    <col min="10495" max="10495" width="13.75" style="5" customWidth="1"/>
    <col min="10496" max="10496" width="0" style="5" hidden="1" customWidth="1"/>
    <col min="10497" max="10497" width="23.125" style="5" customWidth="1"/>
    <col min="10498" max="10498" width="22.75" style="5" customWidth="1"/>
    <col min="10499" max="10499" width="96.5" style="5" customWidth="1"/>
    <col min="10500" max="10739" width="9" style="5"/>
    <col min="10740" max="10740" width="8.25" style="5" bestFit="1" customWidth="1"/>
    <col min="10741" max="10741" width="36.125" style="5" customWidth="1"/>
    <col min="10742" max="10742" width="0" style="5" hidden="1" customWidth="1"/>
    <col min="10743" max="10744" width="8.125" style="5" customWidth="1"/>
    <col min="10745" max="10745" width="8" style="5" customWidth="1"/>
    <col min="10746" max="10746" width="7.375" style="5" customWidth="1"/>
    <col min="10747" max="10747" width="13.875" style="5" customWidth="1"/>
    <col min="10748" max="10748" width="14.125" style="5" customWidth="1"/>
    <col min="10749" max="10749" width="10.875" style="5" customWidth="1"/>
    <col min="10750" max="10750" width="0" style="5" hidden="1" customWidth="1"/>
    <col min="10751" max="10751" width="13.75" style="5" customWidth="1"/>
    <col min="10752" max="10752" width="0" style="5" hidden="1" customWidth="1"/>
    <col min="10753" max="10753" width="23.125" style="5" customWidth="1"/>
    <col min="10754" max="10754" width="22.75" style="5" customWidth="1"/>
    <col min="10755" max="10755" width="96.5" style="5" customWidth="1"/>
    <col min="10756" max="10995" width="9" style="5"/>
    <col min="10996" max="10996" width="8.25" style="5" bestFit="1" customWidth="1"/>
    <col min="10997" max="10997" width="36.125" style="5" customWidth="1"/>
    <col min="10998" max="10998" width="0" style="5" hidden="1" customWidth="1"/>
    <col min="10999" max="11000" width="8.125" style="5" customWidth="1"/>
    <col min="11001" max="11001" width="8" style="5" customWidth="1"/>
    <col min="11002" max="11002" width="7.375" style="5" customWidth="1"/>
    <col min="11003" max="11003" width="13.875" style="5" customWidth="1"/>
    <col min="11004" max="11004" width="14.125" style="5" customWidth="1"/>
    <col min="11005" max="11005" width="10.875" style="5" customWidth="1"/>
    <col min="11006" max="11006" width="0" style="5" hidden="1" customWidth="1"/>
    <col min="11007" max="11007" width="13.75" style="5" customWidth="1"/>
    <col min="11008" max="11008" width="0" style="5" hidden="1" customWidth="1"/>
    <col min="11009" max="11009" width="23.125" style="5" customWidth="1"/>
    <col min="11010" max="11010" width="22.75" style="5" customWidth="1"/>
    <col min="11011" max="11011" width="96.5" style="5" customWidth="1"/>
    <col min="11012" max="11251" width="9" style="5"/>
    <col min="11252" max="11252" width="8.25" style="5" bestFit="1" customWidth="1"/>
    <col min="11253" max="11253" width="36.125" style="5" customWidth="1"/>
    <col min="11254" max="11254" width="0" style="5" hidden="1" customWidth="1"/>
    <col min="11255" max="11256" width="8.125" style="5" customWidth="1"/>
    <col min="11257" max="11257" width="8" style="5" customWidth="1"/>
    <col min="11258" max="11258" width="7.375" style="5" customWidth="1"/>
    <col min="11259" max="11259" width="13.875" style="5" customWidth="1"/>
    <col min="11260" max="11260" width="14.125" style="5" customWidth="1"/>
    <col min="11261" max="11261" width="10.875" style="5" customWidth="1"/>
    <col min="11262" max="11262" width="0" style="5" hidden="1" customWidth="1"/>
    <col min="11263" max="11263" width="13.75" style="5" customWidth="1"/>
    <col min="11264" max="11264" width="0" style="5" hidden="1" customWidth="1"/>
    <col min="11265" max="11265" width="23.125" style="5" customWidth="1"/>
    <col min="11266" max="11266" width="22.75" style="5" customWidth="1"/>
    <col min="11267" max="11267" width="96.5" style="5" customWidth="1"/>
    <col min="11268" max="11507" width="9" style="5"/>
    <col min="11508" max="11508" width="8.25" style="5" bestFit="1" customWidth="1"/>
    <col min="11509" max="11509" width="36.125" style="5" customWidth="1"/>
    <col min="11510" max="11510" width="0" style="5" hidden="1" customWidth="1"/>
    <col min="11511" max="11512" width="8.125" style="5" customWidth="1"/>
    <col min="11513" max="11513" width="8" style="5" customWidth="1"/>
    <col min="11514" max="11514" width="7.375" style="5" customWidth="1"/>
    <col min="11515" max="11515" width="13.875" style="5" customWidth="1"/>
    <col min="11516" max="11516" width="14.125" style="5" customWidth="1"/>
    <col min="11517" max="11517" width="10.875" style="5" customWidth="1"/>
    <col min="11518" max="11518" width="0" style="5" hidden="1" customWidth="1"/>
    <col min="11519" max="11519" width="13.75" style="5" customWidth="1"/>
    <col min="11520" max="11520" width="0" style="5" hidden="1" customWidth="1"/>
    <col min="11521" max="11521" width="23.125" style="5" customWidth="1"/>
    <col min="11522" max="11522" width="22.75" style="5" customWidth="1"/>
    <col min="11523" max="11523" width="96.5" style="5" customWidth="1"/>
    <col min="11524" max="11763" width="9" style="5"/>
    <col min="11764" max="11764" width="8.25" style="5" bestFit="1" customWidth="1"/>
    <col min="11765" max="11765" width="36.125" style="5" customWidth="1"/>
    <col min="11766" max="11766" width="0" style="5" hidden="1" customWidth="1"/>
    <col min="11767" max="11768" width="8.125" style="5" customWidth="1"/>
    <col min="11769" max="11769" width="8" style="5" customWidth="1"/>
    <col min="11770" max="11770" width="7.375" style="5" customWidth="1"/>
    <col min="11771" max="11771" width="13.875" style="5" customWidth="1"/>
    <col min="11772" max="11772" width="14.125" style="5" customWidth="1"/>
    <col min="11773" max="11773" width="10.875" style="5" customWidth="1"/>
    <col min="11774" max="11774" width="0" style="5" hidden="1" customWidth="1"/>
    <col min="11775" max="11775" width="13.75" style="5" customWidth="1"/>
    <col min="11776" max="11776" width="0" style="5" hidden="1" customWidth="1"/>
    <col min="11777" max="11777" width="23.125" style="5" customWidth="1"/>
    <col min="11778" max="11778" width="22.75" style="5" customWidth="1"/>
    <col min="11779" max="11779" width="96.5" style="5" customWidth="1"/>
    <col min="11780" max="12019" width="9" style="5"/>
    <col min="12020" max="12020" width="8.25" style="5" bestFit="1" customWidth="1"/>
    <col min="12021" max="12021" width="36.125" style="5" customWidth="1"/>
    <col min="12022" max="12022" width="0" style="5" hidden="1" customWidth="1"/>
    <col min="12023" max="12024" width="8.125" style="5" customWidth="1"/>
    <col min="12025" max="12025" width="8" style="5" customWidth="1"/>
    <col min="12026" max="12026" width="7.375" style="5" customWidth="1"/>
    <col min="12027" max="12027" width="13.875" style="5" customWidth="1"/>
    <col min="12028" max="12028" width="14.125" style="5" customWidth="1"/>
    <col min="12029" max="12029" width="10.875" style="5" customWidth="1"/>
    <col min="12030" max="12030" width="0" style="5" hidden="1" customWidth="1"/>
    <col min="12031" max="12031" width="13.75" style="5" customWidth="1"/>
    <col min="12032" max="12032" width="0" style="5" hidden="1" customWidth="1"/>
    <col min="12033" max="12033" width="23.125" style="5" customWidth="1"/>
    <col min="12034" max="12034" width="22.75" style="5" customWidth="1"/>
    <col min="12035" max="12035" width="96.5" style="5" customWidth="1"/>
    <col min="12036" max="12275" width="9" style="5"/>
    <col min="12276" max="12276" width="8.25" style="5" bestFit="1" customWidth="1"/>
    <col min="12277" max="12277" width="36.125" style="5" customWidth="1"/>
    <col min="12278" max="12278" width="0" style="5" hidden="1" customWidth="1"/>
    <col min="12279" max="12280" width="8.125" style="5" customWidth="1"/>
    <col min="12281" max="12281" width="8" style="5" customWidth="1"/>
    <col min="12282" max="12282" width="7.375" style="5" customWidth="1"/>
    <col min="12283" max="12283" width="13.875" style="5" customWidth="1"/>
    <col min="12284" max="12284" width="14.125" style="5" customWidth="1"/>
    <col min="12285" max="12285" width="10.875" style="5" customWidth="1"/>
    <col min="12286" max="12286" width="0" style="5" hidden="1" customWidth="1"/>
    <col min="12287" max="12287" width="13.75" style="5" customWidth="1"/>
    <col min="12288" max="12288" width="0" style="5" hidden="1" customWidth="1"/>
    <col min="12289" max="12289" width="23.125" style="5" customWidth="1"/>
    <col min="12290" max="12290" width="22.75" style="5" customWidth="1"/>
    <col min="12291" max="12291" width="96.5" style="5" customWidth="1"/>
    <col min="12292" max="12531" width="9" style="5"/>
    <col min="12532" max="12532" width="8.25" style="5" bestFit="1" customWidth="1"/>
    <col min="12533" max="12533" width="36.125" style="5" customWidth="1"/>
    <col min="12534" max="12534" width="0" style="5" hidden="1" customWidth="1"/>
    <col min="12535" max="12536" width="8.125" style="5" customWidth="1"/>
    <col min="12537" max="12537" width="8" style="5" customWidth="1"/>
    <col min="12538" max="12538" width="7.375" style="5" customWidth="1"/>
    <col min="12539" max="12539" width="13.875" style="5" customWidth="1"/>
    <col min="12540" max="12540" width="14.125" style="5" customWidth="1"/>
    <col min="12541" max="12541" width="10.875" style="5" customWidth="1"/>
    <col min="12542" max="12542" width="0" style="5" hidden="1" customWidth="1"/>
    <col min="12543" max="12543" width="13.75" style="5" customWidth="1"/>
    <col min="12544" max="12544" width="0" style="5" hidden="1" customWidth="1"/>
    <col min="12545" max="12545" width="23.125" style="5" customWidth="1"/>
    <col min="12546" max="12546" width="22.75" style="5" customWidth="1"/>
    <col min="12547" max="12547" width="96.5" style="5" customWidth="1"/>
    <col min="12548" max="12787" width="9" style="5"/>
    <col min="12788" max="12788" width="8.25" style="5" bestFit="1" customWidth="1"/>
    <col min="12789" max="12789" width="36.125" style="5" customWidth="1"/>
    <col min="12790" max="12790" width="0" style="5" hidden="1" customWidth="1"/>
    <col min="12791" max="12792" width="8.125" style="5" customWidth="1"/>
    <col min="12793" max="12793" width="8" style="5" customWidth="1"/>
    <col min="12794" max="12794" width="7.375" style="5" customWidth="1"/>
    <col min="12795" max="12795" width="13.875" style="5" customWidth="1"/>
    <col min="12796" max="12796" width="14.125" style="5" customWidth="1"/>
    <col min="12797" max="12797" width="10.875" style="5" customWidth="1"/>
    <col min="12798" max="12798" width="0" style="5" hidden="1" customWidth="1"/>
    <col min="12799" max="12799" width="13.75" style="5" customWidth="1"/>
    <col min="12800" max="12800" width="0" style="5" hidden="1" customWidth="1"/>
    <col min="12801" max="12801" width="23.125" style="5" customWidth="1"/>
    <col min="12802" max="12802" width="22.75" style="5" customWidth="1"/>
    <col min="12803" max="12803" width="96.5" style="5" customWidth="1"/>
    <col min="12804" max="13043" width="9" style="5"/>
    <col min="13044" max="13044" width="8.25" style="5" bestFit="1" customWidth="1"/>
    <col min="13045" max="13045" width="36.125" style="5" customWidth="1"/>
    <col min="13046" max="13046" width="0" style="5" hidden="1" customWidth="1"/>
    <col min="13047" max="13048" width="8.125" style="5" customWidth="1"/>
    <col min="13049" max="13049" width="8" style="5" customWidth="1"/>
    <col min="13050" max="13050" width="7.375" style="5" customWidth="1"/>
    <col min="13051" max="13051" width="13.875" style="5" customWidth="1"/>
    <col min="13052" max="13052" width="14.125" style="5" customWidth="1"/>
    <col min="13053" max="13053" width="10.875" style="5" customWidth="1"/>
    <col min="13054" max="13054" width="0" style="5" hidden="1" customWidth="1"/>
    <col min="13055" max="13055" width="13.75" style="5" customWidth="1"/>
    <col min="13056" max="13056" width="0" style="5" hidden="1" customWidth="1"/>
    <col min="13057" max="13057" width="23.125" style="5" customWidth="1"/>
    <col min="13058" max="13058" width="22.75" style="5" customWidth="1"/>
    <col min="13059" max="13059" width="96.5" style="5" customWidth="1"/>
    <col min="13060" max="13299" width="9" style="5"/>
    <col min="13300" max="13300" width="8.25" style="5" bestFit="1" customWidth="1"/>
    <col min="13301" max="13301" width="36.125" style="5" customWidth="1"/>
    <col min="13302" max="13302" width="0" style="5" hidden="1" customWidth="1"/>
    <col min="13303" max="13304" width="8.125" style="5" customWidth="1"/>
    <col min="13305" max="13305" width="8" style="5" customWidth="1"/>
    <col min="13306" max="13306" width="7.375" style="5" customWidth="1"/>
    <col min="13307" max="13307" width="13.875" style="5" customWidth="1"/>
    <col min="13308" max="13308" width="14.125" style="5" customWidth="1"/>
    <col min="13309" max="13309" width="10.875" style="5" customWidth="1"/>
    <col min="13310" max="13310" width="0" style="5" hidden="1" customWidth="1"/>
    <col min="13311" max="13311" width="13.75" style="5" customWidth="1"/>
    <col min="13312" max="13312" width="0" style="5" hidden="1" customWidth="1"/>
    <col min="13313" max="13313" width="23.125" style="5" customWidth="1"/>
    <col min="13314" max="13314" width="22.75" style="5" customWidth="1"/>
    <col min="13315" max="13315" width="96.5" style="5" customWidth="1"/>
    <col min="13316" max="13555" width="9" style="5"/>
    <col min="13556" max="13556" width="8.25" style="5" bestFit="1" customWidth="1"/>
    <col min="13557" max="13557" width="36.125" style="5" customWidth="1"/>
    <col min="13558" max="13558" width="0" style="5" hidden="1" customWidth="1"/>
    <col min="13559" max="13560" width="8.125" style="5" customWidth="1"/>
    <col min="13561" max="13561" width="8" style="5" customWidth="1"/>
    <col min="13562" max="13562" width="7.375" style="5" customWidth="1"/>
    <col min="13563" max="13563" width="13.875" style="5" customWidth="1"/>
    <col min="13564" max="13564" width="14.125" style="5" customWidth="1"/>
    <col min="13565" max="13565" width="10.875" style="5" customWidth="1"/>
    <col min="13566" max="13566" width="0" style="5" hidden="1" customWidth="1"/>
    <col min="13567" max="13567" width="13.75" style="5" customWidth="1"/>
    <col min="13568" max="13568" width="0" style="5" hidden="1" customWidth="1"/>
    <col min="13569" max="13569" width="23.125" style="5" customWidth="1"/>
    <col min="13570" max="13570" width="22.75" style="5" customWidth="1"/>
    <col min="13571" max="13571" width="96.5" style="5" customWidth="1"/>
    <col min="13572" max="13811" width="9" style="5"/>
    <col min="13812" max="13812" width="8.25" style="5" bestFit="1" customWidth="1"/>
    <col min="13813" max="13813" width="36.125" style="5" customWidth="1"/>
    <col min="13814" max="13814" width="0" style="5" hidden="1" customWidth="1"/>
    <col min="13815" max="13816" width="8.125" style="5" customWidth="1"/>
    <col min="13817" max="13817" width="8" style="5" customWidth="1"/>
    <col min="13818" max="13818" width="7.375" style="5" customWidth="1"/>
    <col min="13819" max="13819" width="13.875" style="5" customWidth="1"/>
    <col min="13820" max="13820" width="14.125" style="5" customWidth="1"/>
    <col min="13821" max="13821" width="10.875" style="5" customWidth="1"/>
    <col min="13822" max="13822" width="0" style="5" hidden="1" customWidth="1"/>
    <col min="13823" max="13823" width="13.75" style="5" customWidth="1"/>
    <col min="13824" max="13824" width="0" style="5" hidden="1" customWidth="1"/>
    <col min="13825" max="13825" width="23.125" style="5" customWidth="1"/>
    <col min="13826" max="13826" width="22.75" style="5" customWidth="1"/>
    <col min="13827" max="13827" width="96.5" style="5" customWidth="1"/>
    <col min="13828" max="14067" width="9" style="5"/>
    <col min="14068" max="14068" width="8.25" style="5" bestFit="1" customWidth="1"/>
    <col min="14069" max="14069" width="36.125" style="5" customWidth="1"/>
    <col min="14070" max="14070" width="0" style="5" hidden="1" customWidth="1"/>
    <col min="14071" max="14072" width="8.125" style="5" customWidth="1"/>
    <col min="14073" max="14073" width="8" style="5" customWidth="1"/>
    <col min="14074" max="14074" width="7.375" style="5" customWidth="1"/>
    <col min="14075" max="14075" width="13.875" style="5" customWidth="1"/>
    <col min="14076" max="14076" width="14.125" style="5" customWidth="1"/>
    <col min="14077" max="14077" width="10.875" style="5" customWidth="1"/>
    <col min="14078" max="14078" width="0" style="5" hidden="1" customWidth="1"/>
    <col min="14079" max="14079" width="13.75" style="5" customWidth="1"/>
    <col min="14080" max="14080" width="0" style="5" hidden="1" customWidth="1"/>
    <col min="14081" max="14081" width="23.125" style="5" customWidth="1"/>
    <col min="14082" max="14082" width="22.75" style="5" customWidth="1"/>
    <col min="14083" max="14083" width="96.5" style="5" customWidth="1"/>
    <col min="14084" max="14323" width="9" style="5"/>
    <col min="14324" max="14324" width="8.25" style="5" bestFit="1" customWidth="1"/>
    <col min="14325" max="14325" width="36.125" style="5" customWidth="1"/>
    <col min="14326" max="14326" width="0" style="5" hidden="1" customWidth="1"/>
    <col min="14327" max="14328" width="8.125" style="5" customWidth="1"/>
    <col min="14329" max="14329" width="8" style="5" customWidth="1"/>
    <col min="14330" max="14330" width="7.375" style="5" customWidth="1"/>
    <col min="14331" max="14331" width="13.875" style="5" customWidth="1"/>
    <col min="14332" max="14332" width="14.125" style="5" customWidth="1"/>
    <col min="14333" max="14333" width="10.875" style="5" customWidth="1"/>
    <col min="14334" max="14334" width="0" style="5" hidden="1" customWidth="1"/>
    <col min="14335" max="14335" width="13.75" style="5" customWidth="1"/>
    <col min="14336" max="14336" width="0" style="5" hidden="1" customWidth="1"/>
    <col min="14337" max="14337" width="23.125" style="5" customWidth="1"/>
    <col min="14338" max="14338" width="22.75" style="5" customWidth="1"/>
    <col min="14339" max="14339" width="96.5" style="5" customWidth="1"/>
    <col min="14340" max="14579" width="9" style="5"/>
    <col min="14580" max="14580" width="8.25" style="5" bestFit="1" customWidth="1"/>
    <col min="14581" max="14581" width="36.125" style="5" customWidth="1"/>
    <col min="14582" max="14582" width="0" style="5" hidden="1" customWidth="1"/>
    <col min="14583" max="14584" width="8.125" style="5" customWidth="1"/>
    <col min="14585" max="14585" width="8" style="5" customWidth="1"/>
    <col min="14586" max="14586" width="7.375" style="5" customWidth="1"/>
    <col min="14587" max="14587" width="13.875" style="5" customWidth="1"/>
    <col min="14588" max="14588" width="14.125" style="5" customWidth="1"/>
    <col min="14589" max="14589" width="10.875" style="5" customWidth="1"/>
    <col min="14590" max="14590" width="0" style="5" hidden="1" customWidth="1"/>
    <col min="14591" max="14591" width="13.75" style="5" customWidth="1"/>
    <col min="14592" max="14592" width="0" style="5" hidden="1" customWidth="1"/>
    <col min="14593" max="14593" width="23.125" style="5" customWidth="1"/>
    <col min="14594" max="14594" width="22.75" style="5" customWidth="1"/>
    <col min="14595" max="14595" width="96.5" style="5" customWidth="1"/>
    <col min="14596" max="14835" width="9" style="5"/>
    <col min="14836" max="14836" width="8.25" style="5" bestFit="1" customWidth="1"/>
    <col min="14837" max="14837" width="36.125" style="5" customWidth="1"/>
    <col min="14838" max="14838" width="0" style="5" hidden="1" customWidth="1"/>
    <col min="14839" max="14840" width="8.125" style="5" customWidth="1"/>
    <col min="14841" max="14841" width="8" style="5" customWidth="1"/>
    <col min="14842" max="14842" width="7.375" style="5" customWidth="1"/>
    <col min="14843" max="14843" width="13.875" style="5" customWidth="1"/>
    <col min="14844" max="14844" width="14.125" style="5" customWidth="1"/>
    <col min="14845" max="14845" width="10.875" style="5" customWidth="1"/>
    <col min="14846" max="14846" width="0" style="5" hidden="1" customWidth="1"/>
    <col min="14847" max="14847" width="13.75" style="5" customWidth="1"/>
    <col min="14848" max="14848" width="0" style="5" hidden="1" customWidth="1"/>
    <col min="14849" max="14849" width="23.125" style="5" customWidth="1"/>
    <col min="14850" max="14850" width="22.75" style="5" customWidth="1"/>
    <col min="14851" max="14851" width="96.5" style="5" customWidth="1"/>
    <col min="14852" max="15091" width="9" style="5"/>
    <col min="15092" max="15092" width="8.25" style="5" bestFit="1" customWidth="1"/>
    <col min="15093" max="15093" width="36.125" style="5" customWidth="1"/>
    <col min="15094" max="15094" width="0" style="5" hidden="1" customWidth="1"/>
    <col min="15095" max="15096" width="8.125" style="5" customWidth="1"/>
    <col min="15097" max="15097" width="8" style="5" customWidth="1"/>
    <col min="15098" max="15098" width="7.375" style="5" customWidth="1"/>
    <col min="15099" max="15099" width="13.875" style="5" customWidth="1"/>
    <col min="15100" max="15100" width="14.125" style="5" customWidth="1"/>
    <col min="15101" max="15101" width="10.875" style="5" customWidth="1"/>
    <col min="15102" max="15102" width="0" style="5" hidden="1" customWidth="1"/>
    <col min="15103" max="15103" width="13.75" style="5" customWidth="1"/>
    <col min="15104" max="15104" width="0" style="5" hidden="1" customWidth="1"/>
    <col min="15105" max="15105" width="23.125" style="5" customWidth="1"/>
    <col min="15106" max="15106" width="22.75" style="5" customWidth="1"/>
    <col min="15107" max="15107" width="96.5" style="5" customWidth="1"/>
    <col min="15108" max="15347" width="9" style="5"/>
    <col min="15348" max="15348" width="8.25" style="5" bestFit="1" customWidth="1"/>
    <col min="15349" max="15349" width="36.125" style="5" customWidth="1"/>
    <col min="15350" max="15350" width="0" style="5" hidden="1" customWidth="1"/>
    <col min="15351" max="15352" width="8.125" style="5" customWidth="1"/>
    <col min="15353" max="15353" width="8" style="5" customWidth="1"/>
    <col min="15354" max="15354" width="7.375" style="5" customWidth="1"/>
    <col min="15355" max="15355" width="13.875" style="5" customWidth="1"/>
    <col min="15356" max="15356" width="14.125" style="5" customWidth="1"/>
    <col min="15357" max="15357" width="10.875" style="5" customWidth="1"/>
    <col min="15358" max="15358" width="0" style="5" hidden="1" customWidth="1"/>
    <col min="15359" max="15359" width="13.75" style="5" customWidth="1"/>
    <col min="15360" max="15360" width="0" style="5" hidden="1" customWidth="1"/>
    <col min="15361" max="15361" width="23.125" style="5" customWidth="1"/>
    <col min="15362" max="15362" width="22.75" style="5" customWidth="1"/>
    <col min="15363" max="15363" width="96.5" style="5" customWidth="1"/>
    <col min="15364" max="15603" width="9" style="5"/>
    <col min="15604" max="15604" width="8.25" style="5" bestFit="1" customWidth="1"/>
    <col min="15605" max="15605" width="36.125" style="5" customWidth="1"/>
    <col min="15606" max="15606" width="0" style="5" hidden="1" customWidth="1"/>
    <col min="15607" max="15608" width="8.125" style="5" customWidth="1"/>
    <col min="15609" max="15609" width="8" style="5" customWidth="1"/>
    <col min="15610" max="15610" width="7.375" style="5" customWidth="1"/>
    <col min="15611" max="15611" width="13.875" style="5" customWidth="1"/>
    <col min="15612" max="15612" width="14.125" style="5" customWidth="1"/>
    <col min="15613" max="15613" width="10.875" style="5" customWidth="1"/>
    <col min="15614" max="15614" width="0" style="5" hidden="1" customWidth="1"/>
    <col min="15615" max="15615" width="13.75" style="5" customWidth="1"/>
    <col min="15616" max="15616" width="0" style="5" hidden="1" customWidth="1"/>
    <col min="15617" max="15617" width="23.125" style="5" customWidth="1"/>
    <col min="15618" max="15618" width="22.75" style="5" customWidth="1"/>
    <col min="15619" max="15619" width="96.5" style="5" customWidth="1"/>
    <col min="15620" max="15859" width="9" style="5"/>
    <col min="15860" max="15860" width="8.25" style="5" bestFit="1" customWidth="1"/>
    <col min="15861" max="15861" width="36.125" style="5" customWidth="1"/>
    <col min="15862" max="15862" width="0" style="5" hidden="1" customWidth="1"/>
    <col min="15863" max="15864" width="8.125" style="5" customWidth="1"/>
    <col min="15865" max="15865" width="8" style="5" customWidth="1"/>
    <col min="15866" max="15866" width="7.375" style="5" customWidth="1"/>
    <col min="15867" max="15867" width="13.875" style="5" customWidth="1"/>
    <col min="15868" max="15868" width="14.125" style="5" customWidth="1"/>
    <col min="15869" max="15869" width="10.875" style="5" customWidth="1"/>
    <col min="15870" max="15870" width="0" style="5" hidden="1" customWidth="1"/>
    <col min="15871" max="15871" width="13.75" style="5" customWidth="1"/>
    <col min="15872" max="15872" width="0" style="5" hidden="1" customWidth="1"/>
    <col min="15873" max="15873" width="23.125" style="5" customWidth="1"/>
    <col min="15874" max="15874" width="22.75" style="5" customWidth="1"/>
    <col min="15875" max="15875" width="96.5" style="5" customWidth="1"/>
    <col min="15876" max="16115" width="9" style="5"/>
    <col min="16116" max="16116" width="8.25" style="5" bestFit="1" customWidth="1"/>
    <col min="16117" max="16117" width="36.125" style="5" customWidth="1"/>
    <col min="16118" max="16118" width="0" style="5" hidden="1" customWidth="1"/>
    <col min="16119" max="16120" width="8.125" style="5" customWidth="1"/>
    <col min="16121" max="16121" width="8" style="5" customWidth="1"/>
    <col min="16122" max="16122" width="7.375" style="5" customWidth="1"/>
    <col min="16123" max="16123" width="13.875" style="5" customWidth="1"/>
    <col min="16124" max="16124" width="14.125" style="5" customWidth="1"/>
    <col min="16125" max="16125" width="10.875" style="5" customWidth="1"/>
    <col min="16126" max="16126" width="0" style="5" hidden="1" customWidth="1"/>
    <col min="16127" max="16127" width="13.75" style="5" customWidth="1"/>
    <col min="16128" max="16128" width="0" style="5" hidden="1" customWidth="1"/>
    <col min="16129" max="16129" width="23.125" style="5" customWidth="1"/>
    <col min="16130" max="16130" width="22.75" style="5" customWidth="1"/>
    <col min="16131" max="16131" width="96.5" style="5" customWidth="1"/>
    <col min="16132" max="16384" width="9" style="5"/>
  </cols>
  <sheetData>
    <row r="1" spans="1:16" ht="17.25" customHeight="1">
      <c r="A1" s="1091" t="s">
        <v>161</v>
      </c>
      <c r="B1" s="1091"/>
      <c r="C1" s="242"/>
      <c r="D1" s="3"/>
      <c r="E1" s="3"/>
      <c r="F1" s="3"/>
      <c r="L1" s="228"/>
      <c r="M1" s="763"/>
    </row>
    <row r="2" spans="1:16" ht="25.5" customHeight="1">
      <c r="A2" s="1097" t="s">
        <v>857</v>
      </c>
      <c r="B2" s="1097"/>
      <c r="C2" s="1097"/>
      <c r="D2" s="1097"/>
      <c r="E2" s="1097"/>
      <c r="F2" s="1097"/>
      <c r="G2" s="1097"/>
      <c r="H2" s="1097"/>
      <c r="I2" s="1097"/>
      <c r="J2" s="1097"/>
      <c r="K2" s="1097"/>
      <c r="L2" s="1098"/>
      <c r="M2" s="1098"/>
    </row>
    <row r="3" spans="1:16" s="4" customFormat="1" ht="15.75" customHeight="1">
      <c r="A3" s="1092" t="s">
        <v>0</v>
      </c>
      <c r="B3" s="1094" t="s">
        <v>1</v>
      </c>
      <c r="C3" s="1096" t="s">
        <v>2</v>
      </c>
      <c r="D3" s="1096" t="s">
        <v>146</v>
      </c>
      <c r="E3" s="1096" t="s">
        <v>3</v>
      </c>
      <c r="F3" s="1105" t="s">
        <v>147</v>
      </c>
      <c r="G3" s="1106"/>
      <c r="H3" s="1096" t="s">
        <v>515</v>
      </c>
      <c r="I3" s="1096" t="s">
        <v>4</v>
      </c>
      <c r="J3" s="1099" t="s">
        <v>5</v>
      </c>
      <c r="K3" s="1101" t="s">
        <v>462</v>
      </c>
      <c r="L3" s="1103" t="s">
        <v>6</v>
      </c>
      <c r="M3" s="1103" t="s">
        <v>7</v>
      </c>
    </row>
    <row r="4" spans="1:16" s="4" customFormat="1" ht="84" customHeight="1">
      <c r="A4" s="1093"/>
      <c r="B4" s="1095"/>
      <c r="C4" s="1094"/>
      <c r="D4" s="1094"/>
      <c r="E4" s="1094"/>
      <c r="F4" s="927" t="s">
        <v>8</v>
      </c>
      <c r="G4" s="927" t="s">
        <v>9</v>
      </c>
      <c r="H4" s="1094"/>
      <c r="I4" s="1094"/>
      <c r="J4" s="1100"/>
      <c r="K4" s="1102"/>
      <c r="L4" s="1104"/>
      <c r="M4" s="1104"/>
    </row>
    <row r="5" spans="1:16" s="765" customFormat="1" ht="17.25" customHeight="1">
      <c r="A5" s="377" t="s">
        <v>10</v>
      </c>
      <c r="B5" s="377" t="s">
        <v>11</v>
      </c>
      <c r="C5" s="378" t="s">
        <v>12</v>
      </c>
      <c r="D5" s="378" t="s">
        <v>148</v>
      </c>
      <c r="E5" s="378" t="s">
        <v>14</v>
      </c>
      <c r="F5" s="378" t="s">
        <v>15</v>
      </c>
      <c r="G5" s="379" t="s">
        <v>16</v>
      </c>
      <c r="H5" s="379" t="s">
        <v>17</v>
      </c>
      <c r="I5" s="379" t="s">
        <v>18</v>
      </c>
      <c r="J5" s="379" t="s">
        <v>19</v>
      </c>
      <c r="K5" s="379" t="s">
        <v>20</v>
      </c>
      <c r="L5" s="379" t="s">
        <v>21</v>
      </c>
      <c r="M5" s="379" t="s">
        <v>21</v>
      </c>
      <c r="N5" s="764"/>
      <c r="O5" s="764"/>
    </row>
    <row r="6" spans="1:16" ht="34.5" customHeight="1">
      <c r="A6" s="667" t="s">
        <v>23</v>
      </c>
      <c r="B6" s="668" t="s">
        <v>24</v>
      </c>
      <c r="C6" s="669"/>
      <c r="D6" s="670"/>
      <c r="E6" s="670"/>
      <c r="F6" s="670"/>
      <c r="G6" s="671"/>
      <c r="H6" s="672"/>
      <c r="I6" s="673"/>
      <c r="J6" s="672"/>
      <c r="K6" s="674"/>
      <c r="L6" s="675"/>
      <c r="M6" s="676"/>
      <c r="N6" s="676"/>
      <c r="O6" s="676"/>
    </row>
    <row r="7" spans="1:16" ht="34.5" customHeight="1">
      <c r="A7" s="385" t="s">
        <v>112</v>
      </c>
      <c r="B7" s="386" t="s">
        <v>859</v>
      </c>
      <c r="C7" s="387"/>
      <c r="D7" s="388"/>
      <c r="E7" s="388"/>
      <c r="F7" s="388"/>
      <c r="G7" s="677"/>
      <c r="H7" s="389"/>
      <c r="I7" s="390"/>
      <c r="J7" s="389"/>
      <c r="K7" s="639"/>
      <c r="L7" s="391"/>
      <c r="M7" s="392"/>
      <c r="N7" s="392"/>
      <c r="O7" s="392"/>
    </row>
    <row r="8" spans="1:16" s="766" customFormat="1" ht="31.5">
      <c r="A8" s="679" t="s">
        <v>106</v>
      </c>
      <c r="B8" s="678" t="s">
        <v>860</v>
      </c>
      <c r="C8" s="415" t="s">
        <v>113</v>
      </c>
      <c r="D8" s="396">
        <v>1.92</v>
      </c>
      <c r="E8" s="396"/>
      <c r="F8" s="659">
        <v>1.92</v>
      </c>
      <c r="G8" s="660" t="s">
        <v>30</v>
      </c>
      <c r="H8" s="661" t="s">
        <v>27</v>
      </c>
      <c r="I8" s="401" t="s">
        <v>926</v>
      </c>
      <c r="J8" s="679"/>
      <c r="K8" s="680"/>
      <c r="L8" s="681"/>
      <c r="M8" s="392" t="s">
        <v>861</v>
      </c>
      <c r="N8" s="392">
        <v>21</v>
      </c>
      <c r="O8" s="666" t="s">
        <v>862</v>
      </c>
      <c r="P8" s="682" t="s">
        <v>954</v>
      </c>
    </row>
    <row r="9" spans="1:16" s="766" customFormat="1" ht="31.5">
      <c r="A9" s="679" t="s">
        <v>106</v>
      </c>
      <c r="B9" s="666" t="s">
        <v>863</v>
      </c>
      <c r="C9" s="679" t="s">
        <v>113</v>
      </c>
      <c r="D9" s="396">
        <v>2.76E-2</v>
      </c>
      <c r="E9" s="683"/>
      <c r="F9" s="656">
        <v>2.76E-2</v>
      </c>
      <c r="G9" s="679" t="s">
        <v>116</v>
      </c>
      <c r="H9" s="680" t="s">
        <v>29</v>
      </c>
      <c r="I9" s="681" t="s">
        <v>864</v>
      </c>
      <c r="J9" s="679"/>
      <c r="K9" s="680"/>
      <c r="L9" s="401" t="s">
        <v>870</v>
      </c>
      <c r="M9" s="666" t="s">
        <v>865</v>
      </c>
      <c r="N9" s="392">
        <v>21</v>
      </c>
      <c r="O9" s="666" t="s">
        <v>866</v>
      </c>
      <c r="P9" s="682" t="s">
        <v>954</v>
      </c>
    </row>
    <row r="10" spans="1:16" s="766" customFormat="1" ht="31.5">
      <c r="A10" s="394" t="s">
        <v>106</v>
      </c>
      <c r="B10" s="657" t="s">
        <v>867</v>
      </c>
      <c r="C10" s="658" t="s">
        <v>114</v>
      </c>
      <c r="D10" s="396">
        <v>0.3</v>
      </c>
      <c r="E10" s="396"/>
      <c r="F10" s="659">
        <v>0.3</v>
      </c>
      <c r="G10" s="660" t="s">
        <v>30</v>
      </c>
      <c r="H10" s="661" t="s">
        <v>27</v>
      </c>
      <c r="I10" s="401" t="s">
        <v>926</v>
      </c>
      <c r="J10" s="679"/>
      <c r="K10" s="680"/>
      <c r="L10" s="401" t="s">
        <v>870</v>
      </c>
      <c r="M10" s="666"/>
      <c r="N10" s="392">
        <v>21</v>
      </c>
      <c r="O10" s="666" t="s">
        <v>862</v>
      </c>
      <c r="P10" s="682" t="s">
        <v>954</v>
      </c>
    </row>
    <row r="11" spans="1:16" s="766" customFormat="1" ht="31.5">
      <c r="A11" s="394" t="s">
        <v>106</v>
      </c>
      <c r="B11" s="657" t="s">
        <v>868</v>
      </c>
      <c r="C11" s="658" t="s">
        <v>114</v>
      </c>
      <c r="D11" s="396">
        <v>0.32</v>
      </c>
      <c r="E11" s="396"/>
      <c r="F11" s="659">
        <v>0.32</v>
      </c>
      <c r="G11" s="660" t="s">
        <v>25</v>
      </c>
      <c r="H11" s="661" t="s">
        <v>31</v>
      </c>
      <c r="I11" s="663" t="s">
        <v>869</v>
      </c>
      <c r="J11" s="679"/>
      <c r="K11" s="680"/>
      <c r="L11" s="401" t="s">
        <v>870</v>
      </c>
      <c r="M11" s="666"/>
      <c r="N11" s="392">
        <v>21</v>
      </c>
      <c r="O11" s="666" t="s">
        <v>862</v>
      </c>
      <c r="P11" s="682" t="s">
        <v>954</v>
      </c>
    </row>
    <row r="12" spans="1:16" ht="33.950000000000003" customHeight="1">
      <c r="A12" s="385" t="s">
        <v>112</v>
      </c>
      <c r="B12" s="386" t="s">
        <v>947</v>
      </c>
      <c r="C12" s="387"/>
      <c r="D12" s="388"/>
      <c r="E12" s="388"/>
      <c r="F12" s="388"/>
      <c r="G12" s="389"/>
      <c r="H12" s="389"/>
      <c r="I12" s="390"/>
      <c r="J12" s="389"/>
      <c r="K12" s="639"/>
      <c r="L12" s="391"/>
      <c r="M12" s="392"/>
      <c r="N12" s="392"/>
      <c r="O12" s="392"/>
    </row>
    <row r="13" spans="1:16" ht="34.5" customHeight="1">
      <c r="A13" s="394" t="s">
        <v>106</v>
      </c>
      <c r="B13" s="395" t="s">
        <v>555</v>
      </c>
      <c r="C13" s="393" t="s">
        <v>114</v>
      </c>
      <c r="D13" s="396">
        <v>0.5</v>
      </c>
      <c r="E13" s="396"/>
      <c r="F13" s="397">
        <v>0.5</v>
      </c>
      <c r="G13" s="398" t="s">
        <v>25</v>
      </c>
      <c r="H13" s="393" t="s">
        <v>29</v>
      </c>
      <c r="I13" s="418" t="s">
        <v>945</v>
      </c>
      <c r="J13" s="400" t="s">
        <v>58</v>
      </c>
      <c r="K13" s="639"/>
      <c r="L13" s="401" t="s">
        <v>503</v>
      </c>
      <c r="M13" s="402"/>
      <c r="N13" s="392">
        <v>19</v>
      </c>
      <c r="O13" s="392"/>
      <c r="P13" s="682" t="s">
        <v>954</v>
      </c>
    </row>
    <row r="14" spans="1:16" ht="33.950000000000003" customHeight="1">
      <c r="A14" s="385" t="s">
        <v>112</v>
      </c>
      <c r="B14" s="386" t="s">
        <v>948</v>
      </c>
      <c r="C14" s="387"/>
      <c r="D14" s="403"/>
      <c r="E14" s="403"/>
      <c r="F14" s="403"/>
      <c r="G14" s="389"/>
      <c r="H14" s="389"/>
      <c r="I14" s="390"/>
      <c r="J14" s="389"/>
      <c r="K14" s="639"/>
      <c r="L14" s="391"/>
      <c r="M14" s="392"/>
      <c r="N14" s="392"/>
      <c r="O14" s="392"/>
    </row>
    <row r="15" spans="1:16" ht="66" customHeight="1">
      <c r="A15" s="394" t="s">
        <v>106</v>
      </c>
      <c r="B15" s="395" t="s">
        <v>550</v>
      </c>
      <c r="C15" s="393" t="s">
        <v>113</v>
      </c>
      <c r="D15" s="396">
        <v>0.5</v>
      </c>
      <c r="E15" s="396"/>
      <c r="F15" s="397">
        <v>0.5</v>
      </c>
      <c r="G15" s="398" t="s">
        <v>25</v>
      </c>
      <c r="H15" s="393" t="s">
        <v>29</v>
      </c>
      <c r="I15" s="399" t="s">
        <v>457</v>
      </c>
      <c r="J15" s="400" t="s">
        <v>58</v>
      </c>
      <c r="K15" s="639"/>
      <c r="L15" s="401" t="s">
        <v>503</v>
      </c>
      <c r="M15" s="402"/>
      <c r="N15" s="392">
        <v>18</v>
      </c>
      <c r="O15" s="392">
        <v>171</v>
      </c>
      <c r="P15" s="682" t="s">
        <v>954</v>
      </c>
    </row>
    <row r="16" spans="1:16" ht="39" customHeight="1">
      <c r="A16" s="404" t="s">
        <v>32</v>
      </c>
      <c r="B16" s="405" t="s">
        <v>107</v>
      </c>
      <c r="C16" s="406"/>
      <c r="D16" s="407"/>
      <c r="E16" s="407"/>
      <c r="F16" s="407"/>
      <c r="G16" s="408"/>
      <c r="H16" s="408"/>
      <c r="I16" s="409"/>
      <c r="J16" s="410"/>
      <c r="K16" s="410"/>
      <c r="L16" s="411"/>
      <c r="M16" s="412"/>
      <c r="N16" s="412"/>
      <c r="O16" s="412"/>
    </row>
    <row r="17" spans="1:16" ht="46.5" customHeight="1">
      <c r="A17" s="404" t="s">
        <v>33</v>
      </c>
      <c r="B17" s="405" t="s">
        <v>34</v>
      </c>
      <c r="C17" s="406"/>
      <c r="D17" s="407"/>
      <c r="E17" s="407"/>
      <c r="F17" s="407"/>
      <c r="G17" s="408"/>
      <c r="H17" s="408"/>
      <c r="I17" s="409"/>
      <c r="J17" s="410"/>
      <c r="K17" s="410"/>
      <c r="L17" s="411"/>
      <c r="M17" s="412"/>
      <c r="N17" s="412"/>
      <c r="O17" s="412"/>
    </row>
    <row r="18" spans="1:16" ht="33.950000000000003" customHeight="1">
      <c r="A18" s="385" t="s">
        <v>112</v>
      </c>
      <c r="B18" s="386" t="s">
        <v>949</v>
      </c>
      <c r="C18" s="387"/>
      <c r="D18" s="403"/>
      <c r="E18" s="403"/>
      <c r="F18" s="403"/>
      <c r="G18" s="389"/>
      <c r="H18" s="389"/>
      <c r="I18" s="390"/>
      <c r="J18" s="389"/>
      <c r="K18" s="639"/>
      <c r="L18" s="391"/>
      <c r="M18" s="392"/>
      <c r="N18" s="392"/>
      <c r="O18" s="392"/>
    </row>
    <row r="19" spans="1:16" ht="111.75" customHeight="1">
      <c r="A19" s="385" t="s">
        <v>106</v>
      </c>
      <c r="B19" s="414" t="s">
        <v>38</v>
      </c>
      <c r="C19" s="415" t="s">
        <v>208</v>
      </c>
      <c r="D19" s="403">
        <v>700</v>
      </c>
      <c r="E19" s="403"/>
      <c r="F19" s="397">
        <v>700</v>
      </c>
      <c r="G19" s="416" t="s">
        <v>25</v>
      </c>
      <c r="H19" s="389" t="s">
        <v>429</v>
      </c>
      <c r="I19" s="390"/>
      <c r="J19" s="400" t="s">
        <v>51</v>
      </c>
      <c r="K19" s="639"/>
      <c r="L19" s="401" t="s">
        <v>938</v>
      </c>
      <c r="M19" s="252" t="s">
        <v>123</v>
      </c>
      <c r="N19" s="392">
        <v>17</v>
      </c>
      <c r="O19" s="392"/>
      <c r="P19" s="682" t="s">
        <v>954</v>
      </c>
    </row>
    <row r="20" spans="1:16" ht="33.950000000000003" customHeight="1">
      <c r="A20" s="385" t="s">
        <v>112</v>
      </c>
      <c r="B20" s="386" t="s">
        <v>950</v>
      </c>
      <c r="C20" s="387"/>
      <c r="D20" s="403"/>
      <c r="E20" s="403"/>
      <c r="F20" s="403"/>
      <c r="G20" s="389"/>
      <c r="H20" s="389"/>
      <c r="I20" s="390"/>
      <c r="J20" s="389"/>
      <c r="K20" s="639"/>
      <c r="L20" s="391"/>
      <c r="M20" s="392"/>
      <c r="N20" s="392"/>
      <c r="O20" s="392"/>
    </row>
    <row r="21" spans="1:16" ht="185.25" customHeight="1">
      <c r="A21" s="417" t="s">
        <v>106</v>
      </c>
      <c r="B21" s="418" t="s">
        <v>35</v>
      </c>
      <c r="C21" s="415" t="s">
        <v>208</v>
      </c>
      <c r="D21" s="403">
        <v>892.2</v>
      </c>
      <c r="E21" s="403"/>
      <c r="F21" s="403">
        <v>892.2</v>
      </c>
      <c r="G21" s="389" t="s">
        <v>25</v>
      </c>
      <c r="H21" s="389" t="s">
        <v>911</v>
      </c>
      <c r="I21" s="390"/>
      <c r="J21" s="400" t="s">
        <v>51</v>
      </c>
      <c r="K21" s="639" t="s">
        <v>466</v>
      </c>
      <c r="L21" s="454" t="s">
        <v>939</v>
      </c>
      <c r="M21" s="252" t="s">
        <v>123</v>
      </c>
      <c r="N21" s="392">
        <v>15</v>
      </c>
      <c r="O21" s="392"/>
      <c r="P21" s="682" t="s">
        <v>954</v>
      </c>
    </row>
    <row r="22" spans="1:16" ht="136.5" customHeight="1">
      <c r="A22" s="417" t="s">
        <v>106</v>
      </c>
      <c r="B22" s="431" t="s">
        <v>37</v>
      </c>
      <c r="C22" s="415" t="s">
        <v>118</v>
      </c>
      <c r="D22" s="432">
        <v>4.6120400000000004</v>
      </c>
      <c r="E22" s="433"/>
      <c r="F22" s="432">
        <v>4.6120400000000004</v>
      </c>
      <c r="G22" s="416" t="s">
        <v>25</v>
      </c>
      <c r="H22" s="389" t="s">
        <v>807</v>
      </c>
      <c r="I22" s="418"/>
      <c r="J22" s="400" t="s">
        <v>51</v>
      </c>
      <c r="K22" s="639"/>
      <c r="L22" s="401" t="s">
        <v>639</v>
      </c>
      <c r="M22" s="392"/>
      <c r="N22" s="392">
        <v>16</v>
      </c>
      <c r="O22" s="392"/>
      <c r="P22" s="682" t="s">
        <v>954</v>
      </c>
    </row>
    <row r="23" spans="1:16" ht="51" customHeight="1">
      <c r="A23" s="404" t="s">
        <v>39</v>
      </c>
      <c r="B23" s="405" t="s">
        <v>40</v>
      </c>
      <c r="C23" s="406"/>
      <c r="D23" s="407"/>
      <c r="E23" s="407"/>
      <c r="F23" s="407"/>
      <c r="G23" s="408"/>
      <c r="H23" s="408"/>
      <c r="I23" s="409"/>
      <c r="J23" s="410"/>
      <c r="K23" s="410"/>
      <c r="L23" s="411"/>
      <c r="M23" s="412"/>
      <c r="N23" s="412"/>
      <c r="O23" s="412"/>
    </row>
    <row r="24" spans="1:16" ht="39.75" customHeight="1">
      <c r="A24" s="440" t="s">
        <v>41</v>
      </c>
      <c r="B24" s="441" t="s">
        <v>108</v>
      </c>
      <c r="C24" s="442"/>
      <c r="D24" s="443"/>
      <c r="E24" s="443"/>
      <c r="F24" s="443"/>
      <c r="G24" s="444"/>
      <c r="H24" s="444"/>
      <c r="I24" s="445"/>
      <c r="J24" s="446"/>
      <c r="K24" s="640"/>
      <c r="L24" s="447"/>
      <c r="M24" s="448"/>
      <c r="N24" s="448"/>
      <c r="O24" s="448"/>
    </row>
    <row r="25" spans="1:16" ht="33.950000000000003" customHeight="1">
      <c r="A25" s="385" t="s">
        <v>112</v>
      </c>
      <c r="B25" s="386" t="s">
        <v>859</v>
      </c>
      <c r="C25" s="387"/>
      <c r="D25" s="403"/>
      <c r="E25" s="403"/>
      <c r="F25" s="403"/>
      <c r="G25" s="389"/>
      <c r="H25" s="389"/>
      <c r="I25" s="390"/>
      <c r="J25" s="400"/>
      <c r="K25" s="641"/>
      <c r="L25" s="401"/>
      <c r="M25" s="392"/>
      <c r="N25" s="392"/>
      <c r="O25" s="392"/>
    </row>
    <row r="26" spans="1:16" s="766" customFormat="1" ht="85.5" customHeight="1">
      <c r="A26" s="394" t="s">
        <v>106</v>
      </c>
      <c r="B26" s="930" t="s">
        <v>1084</v>
      </c>
      <c r="C26" s="664" t="s">
        <v>119</v>
      </c>
      <c r="D26" s="396">
        <v>4.2</v>
      </c>
      <c r="E26" s="530"/>
      <c r="F26" s="659">
        <v>4.2</v>
      </c>
      <c r="G26" s="660" t="s">
        <v>25</v>
      </c>
      <c r="H26" s="661" t="s">
        <v>27</v>
      </c>
      <c r="I26" s="418" t="s">
        <v>961</v>
      </c>
      <c r="J26" s="679" t="s">
        <v>58</v>
      </c>
      <c r="K26" s="680" t="s">
        <v>513</v>
      </c>
      <c r="L26" s="666" t="s">
        <v>1129</v>
      </c>
      <c r="M26" s="392" t="s">
        <v>892</v>
      </c>
      <c r="N26" s="392">
        <v>21</v>
      </c>
      <c r="O26" s="666" t="s">
        <v>893</v>
      </c>
      <c r="P26" s="682" t="s">
        <v>954</v>
      </c>
    </row>
    <row r="27" spans="1:16" ht="70.5" customHeight="1">
      <c r="A27" s="394" t="s">
        <v>106</v>
      </c>
      <c r="B27" s="657" t="s">
        <v>894</v>
      </c>
      <c r="C27" s="684" t="s">
        <v>119</v>
      </c>
      <c r="D27" s="396">
        <v>0.2</v>
      </c>
      <c r="E27" s="685"/>
      <c r="F27" s="685">
        <v>0.2</v>
      </c>
      <c r="G27" s="660" t="s">
        <v>25</v>
      </c>
      <c r="H27" s="389" t="s">
        <v>29</v>
      </c>
      <c r="I27" s="662" t="s">
        <v>895</v>
      </c>
      <c r="J27" s="679" t="s">
        <v>58</v>
      </c>
      <c r="K27" s="680" t="s">
        <v>513</v>
      </c>
      <c r="L27" s="666" t="s">
        <v>1128</v>
      </c>
      <c r="M27" s="751"/>
      <c r="N27" s="657">
        <v>21</v>
      </c>
      <c r="O27" s="657" t="s">
        <v>866</v>
      </c>
      <c r="P27" s="682" t="s">
        <v>954</v>
      </c>
    </row>
    <row r="28" spans="1:16" ht="86.25" customHeight="1">
      <c r="A28" s="394" t="s">
        <v>106</v>
      </c>
      <c r="B28" s="931" t="s">
        <v>896</v>
      </c>
      <c r="C28" s="664" t="s">
        <v>119</v>
      </c>
      <c r="D28" s="396">
        <v>1.5</v>
      </c>
      <c r="E28" s="530"/>
      <c r="F28" s="659">
        <v>1.5</v>
      </c>
      <c r="G28" s="660" t="s">
        <v>25</v>
      </c>
      <c r="H28" s="661" t="s">
        <v>28</v>
      </c>
      <c r="I28" s="662" t="s">
        <v>946</v>
      </c>
      <c r="J28" s="679" t="s">
        <v>58</v>
      </c>
      <c r="K28" s="680" t="s">
        <v>873</v>
      </c>
      <c r="L28" s="666" t="s">
        <v>1129</v>
      </c>
      <c r="M28" s="684"/>
      <c r="N28" s="686">
        <v>21</v>
      </c>
      <c r="O28" s="666" t="s">
        <v>897</v>
      </c>
      <c r="P28" s="682" t="s">
        <v>954</v>
      </c>
    </row>
    <row r="29" spans="1:16" ht="71.25" customHeight="1">
      <c r="A29" s="394" t="s">
        <v>106</v>
      </c>
      <c r="B29" s="666" t="s">
        <v>944</v>
      </c>
      <c r="C29" s="679" t="s">
        <v>119</v>
      </c>
      <c r="D29" s="396">
        <v>2.1433</v>
      </c>
      <c r="E29" s="683"/>
      <c r="F29" s="683">
        <v>2.1433</v>
      </c>
      <c r="G29" s="679" t="s">
        <v>119</v>
      </c>
      <c r="H29" s="680" t="s">
        <v>45</v>
      </c>
      <c r="I29" s="681" t="s">
        <v>941</v>
      </c>
      <c r="J29" s="400" t="s">
        <v>58</v>
      </c>
      <c r="K29" s="401" t="s">
        <v>513</v>
      </c>
      <c r="L29" s="666" t="s">
        <v>1128</v>
      </c>
      <c r="M29" s="679"/>
      <c r="N29" s="666">
        <v>21</v>
      </c>
      <c r="O29" s="686" t="s">
        <v>879</v>
      </c>
      <c r="P29" s="682" t="s">
        <v>954</v>
      </c>
    </row>
    <row r="30" spans="1:16" ht="84" customHeight="1">
      <c r="A30" s="417" t="s">
        <v>106</v>
      </c>
      <c r="B30" s="666" t="s">
        <v>942</v>
      </c>
      <c r="C30" s="679" t="s">
        <v>89</v>
      </c>
      <c r="D30" s="396">
        <v>0.7</v>
      </c>
      <c r="E30" s="683"/>
      <c r="F30" s="683">
        <v>0.7</v>
      </c>
      <c r="G30" s="679" t="s">
        <v>25</v>
      </c>
      <c r="H30" s="680" t="s">
        <v>31</v>
      </c>
      <c r="I30" s="681" t="s">
        <v>943</v>
      </c>
      <c r="J30" s="400" t="s">
        <v>58</v>
      </c>
      <c r="K30" s="401" t="s">
        <v>513</v>
      </c>
      <c r="L30" s="666" t="s">
        <v>1129</v>
      </c>
      <c r="M30" s="679"/>
      <c r="N30" s="666">
        <v>21</v>
      </c>
      <c r="O30" s="686" t="s">
        <v>879</v>
      </c>
      <c r="P30" s="682" t="s">
        <v>954</v>
      </c>
    </row>
    <row r="31" spans="1:16" ht="87" customHeight="1">
      <c r="A31" s="417" t="s">
        <v>106</v>
      </c>
      <c r="B31" s="666" t="s">
        <v>966</v>
      </c>
      <c r="C31" s="679" t="s">
        <v>89</v>
      </c>
      <c r="D31" s="396">
        <v>2.4339</v>
      </c>
      <c r="E31" s="683"/>
      <c r="F31" s="683">
        <v>2.4339</v>
      </c>
      <c r="G31" s="679" t="s">
        <v>25</v>
      </c>
      <c r="H31" s="680" t="s">
        <v>29</v>
      </c>
      <c r="I31" s="681" t="s">
        <v>967</v>
      </c>
      <c r="J31" s="400" t="s">
        <v>58</v>
      </c>
      <c r="K31" s="401" t="s">
        <v>513</v>
      </c>
      <c r="L31" s="666" t="s">
        <v>1129</v>
      </c>
      <c r="M31" s="679"/>
      <c r="N31" s="666">
        <v>21</v>
      </c>
      <c r="O31" s="686" t="s">
        <v>879</v>
      </c>
      <c r="P31" s="682" t="s">
        <v>954</v>
      </c>
    </row>
    <row r="32" spans="1:16" s="766" customFormat="1" ht="90" customHeight="1">
      <c r="A32" s="385" t="s">
        <v>106</v>
      </c>
      <c r="B32" s="590" t="s">
        <v>903</v>
      </c>
      <c r="C32" s="415" t="s">
        <v>115</v>
      </c>
      <c r="D32" s="665">
        <v>17.920000000000002</v>
      </c>
      <c r="E32" s="665">
        <v>15.68</v>
      </c>
      <c r="F32" s="665">
        <v>2.240000000000002</v>
      </c>
      <c r="G32" s="415" t="s">
        <v>25</v>
      </c>
      <c r="H32" s="679" t="s">
        <v>26</v>
      </c>
      <c r="I32" s="666" t="s">
        <v>529</v>
      </c>
      <c r="J32" s="679" t="s">
        <v>58</v>
      </c>
      <c r="K32" s="680" t="s">
        <v>873</v>
      </c>
      <c r="L32" s="666" t="s">
        <v>1129</v>
      </c>
      <c r="M32" s="686" t="s">
        <v>904</v>
      </c>
      <c r="N32" s="666">
        <v>21</v>
      </c>
      <c r="O32" s="666" t="s">
        <v>879</v>
      </c>
      <c r="P32" s="682" t="s">
        <v>954</v>
      </c>
    </row>
    <row r="33" spans="1:16" s="766" customFormat="1" ht="87" customHeight="1">
      <c r="A33" s="385" t="s">
        <v>106</v>
      </c>
      <c r="B33" s="666" t="s">
        <v>905</v>
      </c>
      <c r="C33" s="679" t="s">
        <v>115</v>
      </c>
      <c r="D33" s="665">
        <v>4.4800000000000004</v>
      </c>
      <c r="E33" s="683"/>
      <c r="F33" s="683">
        <v>4.4800000000000004</v>
      </c>
      <c r="G33" s="415" t="s">
        <v>25</v>
      </c>
      <c r="H33" s="680" t="s">
        <v>45</v>
      </c>
      <c r="I33" s="666" t="s">
        <v>529</v>
      </c>
      <c r="J33" s="679" t="s">
        <v>58</v>
      </c>
      <c r="K33" s="680" t="s">
        <v>873</v>
      </c>
      <c r="L33" s="666" t="s">
        <v>1129</v>
      </c>
      <c r="M33" s="686" t="s">
        <v>904</v>
      </c>
      <c r="N33" s="666">
        <v>21</v>
      </c>
      <c r="O33" s="666" t="s">
        <v>879</v>
      </c>
      <c r="P33" s="682" t="s">
        <v>954</v>
      </c>
    </row>
    <row r="34" spans="1:16" s="766" customFormat="1" ht="78.75">
      <c r="A34" s="385" t="s">
        <v>106</v>
      </c>
      <c r="B34" s="681" t="s">
        <v>906</v>
      </c>
      <c r="C34" s="679" t="s">
        <v>115</v>
      </c>
      <c r="D34" s="665">
        <v>20.038399999999999</v>
      </c>
      <c r="E34" s="683">
        <v>17.5336</v>
      </c>
      <c r="F34" s="683">
        <v>2.5047999999999995</v>
      </c>
      <c r="G34" s="415" t="s">
        <v>25</v>
      </c>
      <c r="H34" s="679" t="s">
        <v>26</v>
      </c>
      <c r="I34" s="666" t="s">
        <v>529</v>
      </c>
      <c r="J34" s="679" t="s">
        <v>58</v>
      </c>
      <c r="K34" s="680" t="s">
        <v>873</v>
      </c>
      <c r="L34" s="666" t="s">
        <v>1129</v>
      </c>
      <c r="M34" s="679"/>
      <c r="N34" s="666">
        <v>21</v>
      </c>
      <c r="O34" s="666" t="s">
        <v>879</v>
      </c>
      <c r="P34" s="682" t="s">
        <v>954</v>
      </c>
    </row>
    <row r="35" spans="1:16" s="887" customFormat="1" ht="78.75">
      <c r="A35" s="845" t="s">
        <v>106</v>
      </c>
      <c r="B35" s="932" t="s">
        <v>970</v>
      </c>
      <c r="C35" s="882" t="s">
        <v>115</v>
      </c>
      <c r="D35" s="848">
        <v>52.567999999999998</v>
      </c>
      <c r="E35" s="883">
        <v>41.622</v>
      </c>
      <c r="F35" s="883">
        <v>10.946</v>
      </c>
      <c r="G35" s="882" t="s">
        <v>25</v>
      </c>
      <c r="H35" s="908" t="s">
        <v>907</v>
      </c>
      <c r="I35" s="884" t="s">
        <v>529</v>
      </c>
      <c r="J35" s="882" t="s">
        <v>58</v>
      </c>
      <c r="K35" s="885" t="s">
        <v>873</v>
      </c>
      <c r="L35" s="666" t="s">
        <v>1129</v>
      </c>
      <c r="M35" s="882"/>
      <c r="N35" s="884">
        <v>21</v>
      </c>
      <c r="O35" s="884" t="s">
        <v>879</v>
      </c>
      <c r="P35" s="886" t="s">
        <v>954</v>
      </c>
    </row>
    <row r="36" spans="1:16" s="766" customFormat="1" ht="69" customHeight="1">
      <c r="A36" s="679" t="s">
        <v>106</v>
      </c>
      <c r="B36" s="662" t="s">
        <v>908</v>
      </c>
      <c r="C36" s="679" t="s">
        <v>115</v>
      </c>
      <c r="D36" s="665">
        <v>1</v>
      </c>
      <c r="E36" s="683"/>
      <c r="F36" s="683">
        <v>1</v>
      </c>
      <c r="G36" s="679" t="s">
        <v>25</v>
      </c>
      <c r="H36" s="679" t="s">
        <v>26</v>
      </c>
      <c r="I36" s="666" t="s">
        <v>529</v>
      </c>
      <c r="J36" s="679" t="s">
        <v>58</v>
      </c>
      <c r="K36" s="680" t="s">
        <v>873</v>
      </c>
      <c r="L36" s="666" t="s">
        <v>1128</v>
      </c>
      <c r="M36" s="686" t="s">
        <v>909</v>
      </c>
      <c r="N36" s="686">
        <v>21</v>
      </c>
      <c r="O36" s="666" t="s">
        <v>879</v>
      </c>
      <c r="P36" s="682" t="s">
        <v>954</v>
      </c>
    </row>
    <row r="37" spans="1:16" s="766" customFormat="1" ht="69" customHeight="1">
      <c r="A37" s="679" t="s">
        <v>106</v>
      </c>
      <c r="B37" s="933" t="s">
        <v>1131</v>
      </c>
      <c r="C37" s="679" t="s">
        <v>118</v>
      </c>
      <c r="D37" s="665">
        <v>0.28000000000000003</v>
      </c>
      <c r="E37" s="683"/>
      <c r="F37" s="683">
        <v>0.28000000000000003</v>
      </c>
      <c r="G37" s="679" t="s">
        <v>25</v>
      </c>
      <c r="H37" s="679" t="s">
        <v>29</v>
      </c>
      <c r="I37" s="666" t="s">
        <v>529</v>
      </c>
      <c r="J37" s="679" t="s">
        <v>51</v>
      </c>
      <c r="K37" s="680" t="s">
        <v>814</v>
      </c>
      <c r="L37" s="666"/>
      <c r="M37" s="686"/>
      <c r="N37" s="686">
        <v>21</v>
      </c>
      <c r="O37" s="666" t="s">
        <v>879</v>
      </c>
      <c r="P37" s="682" t="s">
        <v>954</v>
      </c>
    </row>
    <row r="38" spans="1:16" ht="30" customHeight="1">
      <c r="A38" s="385" t="s">
        <v>112</v>
      </c>
      <c r="B38" s="386" t="s">
        <v>951</v>
      </c>
      <c r="C38" s="387"/>
      <c r="D38" s="403"/>
      <c r="E38" s="403"/>
      <c r="F38" s="403"/>
      <c r="G38" s="389"/>
      <c r="H38" s="389"/>
      <c r="I38" s="390"/>
      <c r="J38" s="400"/>
      <c r="K38" s="641"/>
      <c r="L38" s="401"/>
      <c r="M38" s="392"/>
      <c r="N38" s="392"/>
      <c r="O38" s="392"/>
    </row>
    <row r="39" spans="1:16" ht="68.25" customHeight="1">
      <c r="A39" s="385" t="s">
        <v>106</v>
      </c>
      <c r="B39" s="460" t="s">
        <v>728</v>
      </c>
      <c r="C39" s="415" t="s">
        <v>115</v>
      </c>
      <c r="D39" s="432">
        <v>14.456999999999999</v>
      </c>
      <c r="E39" s="461">
        <v>14.03</v>
      </c>
      <c r="F39" s="462">
        <v>0.42699999999999999</v>
      </c>
      <c r="G39" s="389" t="s">
        <v>25</v>
      </c>
      <c r="H39" s="389" t="s">
        <v>812</v>
      </c>
      <c r="I39" s="456" t="s">
        <v>529</v>
      </c>
      <c r="J39" s="400" t="s">
        <v>58</v>
      </c>
      <c r="K39" s="639" t="s">
        <v>729</v>
      </c>
      <c r="L39" s="450" t="s">
        <v>730</v>
      </c>
      <c r="M39" s="392"/>
      <c r="N39" s="392">
        <v>20</v>
      </c>
      <c r="O39" s="392"/>
      <c r="P39" s="682" t="s">
        <v>954</v>
      </c>
    </row>
    <row r="40" spans="1:16" ht="138.75" customHeight="1">
      <c r="A40" s="385" t="s">
        <v>819</v>
      </c>
      <c r="B40" s="754" t="s">
        <v>820</v>
      </c>
      <c r="C40" s="415" t="s">
        <v>115</v>
      </c>
      <c r="D40" s="403">
        <v>4.4999999999999998E-2</v>
      </c>
      <c r="E40" s="403"/>
      <c r="F40" s="403">
        <v>4.4999999999999998E-2</v>
      </c>
      <c r="G40" s="400" t="s">
        <v>25</v>
      </c>
      <c r="H40" s="389" t="s">
        <v>932</v>
      </c>
      <c r="I40" s="390" t="s">
        <v>821</v>
      </c>
      <c r="J40" s="400" t="s">
        <v>58</v>
      </c>
      <c r="K40" s="389" t="s">
        <v>822</v>
      </c>
      <c r="L40" s="401" t="s">
        <v>823</v>
      </c>
      <c r="M40" s="428"/>
      <c r="N40" s="392">
        <v>20</v>
      </c>
      <c r="O40" s="392">
        <v>201</v>
      </c>
      <c r="P40" s="682" t="s">
        <v>954</v>
      </c>
    </row>
    <row r="41" spans="1:16" ht="145.5" customHeight="1">
      <c r="A41" s="385" t="s">
        <v>106</v>
      </c>
      <c r="B41" s="450" t="s">
        <v>597</v>
      </c>
      <c r="C41" s="415" t="s">
        <v>117</v>
      </c>
      <c r="D41" s="403">
        <v>0.68773799999999996</v>
      </c>
      <c r="E41" s="403"/>
      <c r="F41" s="403">
        <v>0.68773799999999996</v>
      </c>
      <c r="G41" s="389" t="s">
        <v>25</v>
      </c>
      <c r="H41" s="389" t="s">
        <v>29</v>
      </c>
      <c r="I41" s="390" t="s">
        <v>570</v>
      </c>
      <c r="J41" s="400" t="s">
        <v>58</v>
      </c>
      <c r="K41" s="641" t="s">
        <v>513</v>
      </c>
      <c r="L41" s="401" t="s">
        <v>709</v>
      </c>
      <c r="M41" s="392"/>
      <c r="N41" s="392">
        <v>20</v>
      </c>
      <c r="O41" s="392"/>
      <c r="P41" s="682" t="s">
        <v>954</v>
      </c>
    </row>
    <row r="42" spans="1:16" ht="108.75" customHeight="1">
      <c r="A42" s="385" t="s">
        <v>106</v>
      </c>
      <c r="B42" s="450" t="s">
        <v>627</v>
      </c>
      <c r="C42" s="415" t="s">
        <v>118</v>
      </c>
      <c r="D42" s="403">
        <v>1</v>
      </c>
      <c r="E42" s="403"/>
      <c r="F42" s="403">
        <v>1</v>
      </c>
      <c r="G42" s="389" t="s">
        <v>25</v>
      </c>
      <c r="H42" s="389" t="s">
        <v>629</v>
      </c>
      <c r="I42" s="390" t="s">
        <v>529</v>
      </c>
      <c r="J42" s="400" t="s">
        <v>51</v>
      </c>
      <c r="K42" s="639" t="s">
        <v>628</v>
      </c>
      <c r="L42" s="401" t="s">
        <v>708</v>
      </c>
      <c r="M42" s="392"/>
      <c r="N42" s="392">
        <v>20</v>
      </c>
      <c r="O42" s="392"/>
      <c r="P42" s="682" t="s">
        <v>954</v>
      </c>
    </row>
    <row r="43" spans="1:16" ht="98.25" customHeight="1">
      <c r="A43" s="385" t="s">
        <v>106</v>
      </c>
      <c r="B43" s="450" t="s">
        <v>813</v>
      </c>
      <c r="C43" s="415" t="s">
        <v>118</v>
      </c>
      <c r="D43" s="403">
        <v>0.1</v>
      </c>
      <c r="E43" s="403"/>
      <c r="F43" s="403">
        <v>0.1</v>
      </c>
      <c r="G43" s="400" t="s">
        <v>25</v>
      </c>
      <c r="H43" s="389" t="s">
        <v>27</v>
      </c>
      <c r="I43" s="390" t="s">
        <v>529</v>
      </c>
      <c r="J43" s="400" t="s">
        <v>51</v>
      </c>
      <c r="K43" s="742" t="s">
        <v>814</v>
      </c>
      <c r="L43" s="401" t="s">
        <v>815</v>
      </c>
      <c r="M43" s="392"/>
      <c r="N43" s="392">
        <v>20</v>
      </c>
      <c r="O43" s="392">
        <v>201</v>
      </c>
      <c r="P43" s="682" t="s">
        <v>954</v>
      </c>
    </row>
    <row r="44" spans="1:16" ht="111.75" customHeight="1">
      <c r="A44" s="417" t="s">
        <v>106</v>
      </c>
      <c r="B44" s="451" t="s">
        <v>143</v>
      </c>
      <c r="C44" s="415" t="s">
        <v>118</v>
      </c>
      <c r="D44" s="403">
        <v>1.3</v>
      </c>
      <c r="E44" s="389"/>
      <c r="F44" s="390">
        <v>1.3</v>
      </c>
      <c r="G44" s="400" t="s">
        <v>25</v>
      </c>
      <c r="H44" s="389" t="s">
        <v>816</v>
      </c>
      <c r="I44" s="390" t="s">
        <v>529</v>
      </c>
      <c r="J44" s="400" t="s">
        <v>51</v>
      </c>
      <c r="K44" s="742" t="s">
        <v>814</v>
      </c>
      <c r="L44" s="401" t="s">
        <v>817</v>
      </c>
      <c r="M44" s="392"/>
      <c r="N44" s="392">
        <v>20</v>
      </c>
      <c r="O44" s="392">
        <v>201</v>
      </c>
      <c r="P44" s="682" t="s">
        <v>954</v>
      </c>
    </row>
    <row r="45" spans="1:16" ht="70.5" customHeight="1">
      <c r="A45" s="385" t="s">
        <v>106</v>
      </c>
      <c r="B45" s="451" t="s">
        <v>142</v>
      </c>
      <c r="C45" s="415" t="s">
        <v>118</v>
      </c>
      <c r="D45" s="403">
        <v>1</v>
      </c>
      <c r="E45" s="403"/>
      <c r="F45" s="403">
        <v>1</v>
      </c>
      <c r="G45" s="400" t="s">
        <v>25</v>
      </c>
      <c r="H45" s="389" t="s">
        <v>912</v>
      </c>
      <c r="I45" s="390" t="s">
        <v>529</v>
      </c>
      <c r="J45" s="400" t="s">
        <v>51</v>
      </c>
      <c r="K45" s="742" t="s">
        <v>814</v>
      </c>
      <c r="L45" s="401" t="s">
        <v>818</v>
      </c>
      <c r="M45" s="392"/>
      <c r="N45" s="392">
        <v>20</v>
      </c>
      <c r="O45" s="392">
        <v>201</v>
      </c>
      <c r="P45" s="682" t="s">
        <v>954</v>
      </c>
    </row>
    <row r="46" spans="1:16" ht="67.5" customHeight="1">
      <c r="A46" s="385" t="s">
        <v>106</v>
      </c>
      <c r="B46" s="451" t="s">
        <v>141</v>
      </c>
      <c r="C46" s="415" t="s">
        <v>118</v>
      </c>
      <c r="D46" s="403">
        <v>0.4</v>
      </c>
      <c r="E46" s="403"/>
      <c r="F46" s="403">
        <v>0.4</v>
      </c>
      <c r="G46" s="400" t="s">
        <v>25</v>
      </c>
      <c r="H46" s="389" t="s">
        <v>26</v>
      </c>
      <c r="I46" s="390" t="s">
        <v>529</v>
      </c>
      <c r="J46" s="400" t="s">
        <v>51</v>
      </c>
      <c r="K46" s="742" t="s">
        <v>814</v>
      </c>
      <c r="L46" s="401" t="s">
        <v>818</v>
      </c>
      <c r="M46" s="392"/>
      <c r="N46" s="392">
        <v>20</v>
      </c>
      <c r="O46" s="392">
        <v>201</v>
      </c>
      <c r="P46" s="682" t="s">
        <v>954</v>
      </c>
    </row>
    <row r="47" spans="1:16" ht="33.950000000000003" customHeight="1">
      <c r="A47" s="385" t="s">
        <v>112</v>
      </c>
      <c r="B47" s="386" t="s">
        <v>947</v>
      </c>
      <c r="C47" s="387"/>
      <c r="D47" s="403"/>
      <c r="E47" s="403"/>
      <c r="F47" s="403"/>
      <c r="G47" s="389"/>
      <c r="H47" s="389"/>
      <c r="I47" s="390"/>
      <c r="J47" s="400"/>
      <c r="K47" s="641"/>
      <c r="L47" s="401"/>
      <c r="M47" s="392"/>
      <c r="N47" s="392"/>
      <c r="O47" s="392"/>
    </row>
    <row r="48" spans="1:16" ht="114.75" customHeight="1">
      <c r="A48" s="417" t="s">
        <v>106</v>
      </c>
      <c r="B48" s="451" t="s">
        <v>562</v>
      </c>
      <c r="C48" s="415" t="s">
        <v>89</v>
      </c>
      <c r="D48" s="403">
        <v>1.99787</v>
      </c>
      <c r="E48" s="403"/>
      <c r="F48" s="403">
        <v>1.99787</v>
      </c>
      <c r="G48" s="389" t="s">
        <v>25</v>
      </c>
      <c r="H48" s="389" t="s">
        <v>28</v>
      </c>
      <c r="I48" s="390" t="s">
        <v>662</v>
      </c>
      <c r="J48" s="477" t="s">
        <v>47</v>
      </c>
      <c r="K48" s="642" t="s">
        <v>513</v>
      </c>
      <c r="L48" s="666" t="s">
        <v>1129</v>
      </c>
      <c r="M48" s="392" t="s">
        <v>588</v>
      </c>
      <c r="N48" s="392">
        <v>19</v>
      </c>
      <c r="O48" s="392"/>
      <c r="P48" s="682" t="s">
        <v>954</v>
      </c>
    </row>
    <row r="49" spans="1:16" ht="162.75" customHeight="1">
      <c r="A49" s="417" t="s">
        <v>106</v>
      </c>
      <c r="B49" s="451" t="s">
        <v>509</v>
      </c>
      <c r="C49" s="415" t="s">
        <v>115</v>
      </c>
      <c r="D49" s="403">
        <v>11.76</v>
      </c>
      <c r="E49" s="403">
        <v>5.04</v>
      </c>
      <c r="F49" s="403">
        <v>6.72</v>
      </c>
      <c r="G49" s="389" t="s">
        <v>25</v>
      </c>
      <c r="H49" s="389" t="s">
        <v>554</v>
      </c>
      <c r="I49" s="390" t="s">
        <v>529</v>
      </c>
      <c r="J49" s="477" t="s">
        <v>47</v>
      </c>
      <c r="K49" s="642" t="s">
        <v>513</v>
      </c>
      <c r="L49" s="401" t="s">
        <v>1130</v>
      </c>
      <c r="M49" s="392" t="s">
        <v>510</v>
      </c>
      <c r="N49" s="392">
        <v>19</v>
      </c>
      <c r="O49" s="392"/>
      <c r="P49" s="682" t="s">
        <v>954</v>
      </c>
    </row>
    <row r="50" spans="1:16" ht="86.25" customHeight="1">
      <c r="A50" s="417" t="s">
        <v>106</v>
      </c>
      <c r="B50" s="451" t="s">
        <v>516</v>
      </c>
      <c r="C50" s="415" t="s">
        <v>115</v>
      </c>
      <c r="D50" s="403">
        <v>15.649999999999999</v>
      </c>
      <c r="E50" s="403">
        <v>4.71</v>
      </c>
      <c r="F50" s="403">
        <v>10.94</v>
      </c>
      <c r="G50" s="389" t="s">
        <v>25</v>
      </c>
      <c r="H50" s="389" t="s">
        <v>517</v>
      </c>
      <c r="I50" s="390" t="s">
        <v>529</v>
      </c>
      <c r="J50" s="477" t="s">
        <v>47</v>
      </c>
      <c r="K50" s="642" t="s">
        <v>513</v>
      </c>
      <c r="L50" s="401" t="s">
        <v>1129</v>
      </c>
      <c r="M50" s="392" t="s">
        <v>518</v>
      </c>
      <c r="N50" s="392">
        <v>19</v>
      </c>
      <c r="O50" s="392"/>
      <c r="P50" s="682" t="s">
        <v>954</v>
      </c>
    </row>
    <row r="51" spans="1:16" ht="78.75" customHeight="1">
      <c r="A51" s="417" t="s">
        <v>106</v>
      </c>
      <c r="B51" s="451" t="s">
        <v>496</v>
      </c>
      <c r="C51" s="415" t="s">
        <v>118</v>
      </c>
      <c r="D51" s="403">
        <v>1.2543599999999999</v>
      </c>
      <c r="E51" s="403"/>
      <c r="F51" s="403">
        <v>1.2543599999999999</v>
      </c>
      <c r="G51" s="485" t="s">
        <v>497</v>
      </c>
      <c r="H51" s="389" t="s">
        <v>528</v>
      </c>
      <c r="I51" s="390" t="s">
        <v>529</v>
      </c>
      <c r="J51" s="400" t="s">
        <v>51</v>
      </c>
      <c r="K51" s="639" t="s">
        <v>498</v>
      </c>
      <c r="L51" s="401" t="s">
        <v>499</v>
      </c>
      <c r="M51" s="392" t="s">
        <v>637</v>
      </c>
      <c r="N51" s="392">
        <v>19</v>
      </c>
      <c r="O51" s="392"/>
      <c r="P51" s="682" t="s">
        <v>954</v>
      </c>
    </row>
    <row r="52" spans="1:16" ht="33.950000000000003" customHeight="1">
      <c r="A52" s="385" t="s">
        <v>112</v>
      </c>
      <c r="B52" s="386" t="s">
        <v>948</v>
      </c>
      <c r="C52" s="387"/>
      <c r="D52" s="403"/>
      <c r="E52" s="403"/>
      <c r="F52" s="403"/>
      <c r="G52" s="389"/>
      <c r="H52" s="389"/>
      <c r="I52" s="390"/>
      <c r="J52" s="400"/>
      <c r="K52" s="641"/>
      <c r="L52" s="401"/>
      <c r="M52" s="392"/>
      <c r="N52" s="392"/>
      <c r="O52" s="392"/>
    </row>
    <row r="53" spans="1:16" ht="135.75" customHeight="1">
      <c r="A53" s="385" t="s">
        <v>106</v>
      </c>
      <c r="B53" s="486" t="s">
        <v>394</v>
      </c>
      <c r="C53" s="415" t="s">
        <v>89</v>
      </c>
      <c r="D53" s="403">
        <v>1.6</v>
      </c>
      <c r="E53" s="403"/>
      <c r="F53" s="403">
        <v>1.6</v>
      </c>
      <c r="G53" s="389" t="s">
        <v>25</v>
      </c>
      <c r="H53" s="389" t="s">
        <v>26</v>
      </c>
      <c r="I53" s="487" t="s">
        <v>443</v>
      </c>
      <c r="J53" s="477" t="s">
        <v>47</v>
      </c>
      <c r="K53" s="642" t="s">
        <v>513</v>
      </c>
      <c r="L53" s="488" t="s">
        <v>521</v>
      </c>
      <c r="M53" s="489" t="s">
        <v>404</v>
      </c>
      <c r="N53" s="392">
        <v>18</v>
      </c>
      <c r="O53" s="392"/>
      <c r="P53" s="682" t="s">
        <v>954</v>
      </c>
    </row>
    <row r="54" spans="1:16" ht="83.25" customHeight="1">
      <c r="A54" s="417" t="s">
        <v>106</v>
      </c>
      <c r="B54" s="490" t="s">
        <v>60</v>
      </c>
      <c r="C54" s="393" t="s">
        <v>89</v>
      </c>
      <c r="D54" s="396">
        <v>1.6</v>
      </c>
      <c r="E54" s="396"/>
      <c r="F54" s="397">
        <v>1.6</v>
      </c>
      <c r="G54" s="398" t="s">
        <v>25</v>
      </c>
      <c r="H54" s="416" t="s">
        <v>29</v>
      </c>
      <c r="I54" s="418" t="s">
        <v>61</v>
      </c>
      <c r="J54" s="477" t="s">
        <v>58</v>
      </c>
      <c r="K54" s="642" t="s">
        <v>513</v>
      </c>
      <c r="L54" s="401" t="s">
        <v>442</v>
      </c>
      <c r="M54" s="401" t="s">
        <v>855</v>
      </c>
      <c r="N54" s="392">
        <v>18</v>
      </c>
      <c r="O54" s="392">
        <v>151</v>
      </c>
      <c r="P54" s="682" t="s">
        <v>954</v>
      </c>
    </row>
    <row r="55" spans="1:16" ht="81" customHeight="1">
      <c r="A55" s="385" t="s">
        <v>106</v>
      </c>
      <c r="B55" s="492" t="s">
        <v>1083</v>
      </c>
      <c r="C55" s="415" t="s">
        <v>119</v>
      </c>
      <c r="D55" s="403">
        <v>4</v>
      </c>
      <c r="E55" s="403"/>
      <c r="F55" s="403">
        <v>4</v>
      </c>
      <c r="G55" s="389" t="s">
        <v>25</v>
      </c>
      <c r="H55" s="389" t="s">
        <v>29</v>
      </c>
      <c r="I55" s="493" t="s">
        <v>438</v>
      </c>
      <c r="J55" s="477" t="s">
        <v>58</v>
      </c>
      <c r="K55" s="642" t="s">
        <v>513</v>
      </c>
      <c r="L55" s="401" t="s">
        <v>459</v>
      </c>
      <c r="M55" s="494"/>
      <c r="N55" s="392">
        <v>18</v>
      </c>
      <c r="O55" s="392"/>
      <c r="P55" s="682" t="s">
        <v>954</v>
      </c>
    </row>
    <row r="56" spans="1:16" ht="180" customHeight="1">
      <c r="A56" s="495" t="s">
        <v>106</v>
      </c>
      <c r="B56" s="496" t="s">
        <v>437</v>
      </c>
      <c r="C56" s="417" t="s">
        <v>119</v>
      </c>
      <c r="D56" s="452">
        <v>3</v>
      </c>
      <c r="E56" s="452"/>
      <c r="F56" s="452">
        <v>3</v>
      </c>
      <c r="G56" s="453" t="s">
        <v>25</v>
      </c>
      <c r="H56" s="389" t="s">
        <v>29</v>
      </c>
      <c r="I56" s="493" t="s">
        <v>438</v>
      </c>
      <c r="J56" s="453" t="s">
        <v>58</v>
      </c>
      <c r="K56" s="643" t="s">
        <v>463</v>
      </c>
      <c r="L56" s="401" t="s">
        <v>969</v>
      </c>
      <c r="M56" s="497"/>
      <c r="N56" s="392">
        <v>18</v>
      </c>
      <c r="O56" s="392"/>
      <c r="P56" s="682" t="s">
        <v>954</v>
      </c>
    </row>
    <row r="57" spans="1:16" ht="120.75" customHeight="1">
      <c r="A57" s="385" t="s">
        <v>106</v>
      </c>
      <c r="B57" s="498" t="s">
        <v>405</v>
      </c>
      <c r="C57" s="415" t="s">
        <v>119</v>
      </c>
      <c r="D57" s="403">
        <v>0.32</v>
      </c>
      <c r="E57" s="403"/>
      <c r="F57" s="403">
        <v>0.32</v>
      </c>
      <c r="G57" s="389" t="s">
        <v>89</v>
      </c>
      <c r="H57" s="389" t="s">
        <v>31</v>
      </c>
      <c r="I57" s="499" t="s">
        <v>403</v>
      </c>
      <c r="J57" s="453" t="s">
        <v>58</v>
      </c>
      <c r="K57" s="642" t="s">
        <v>513</v>
      </c>
      <c r="L57" s="401" t="s">
        <v>449</v>
      </c>
      <c r="M57" s="500" t="s">
        <v>402</v>
      </c>
      <c r="N57" s="392">
        <v>18</v>
      </c>
      <c r="O57" s="392"/>
      <c r="P57" s="682" t="s">
        <v>954</v>
      </c>
    </row>
    <row r="58" spans="1:16" ht="145.5" customHeight="1">
      <c r="A58" s="417" t="s">
        <v>106</v>
      </c>
      <c r="B58" s="490" t="s">
        <v>43</v>
      </c>
      <c r="C58" s="415" t="s">
        <v>115</v>
      </c>
      <c r="D58" s="433">
        <v>45.6</v>
      </c>
      <c r="E58" s="403"/>
      <c r="F58" s="433">
        <v>45.6</v>
      </c>
      <c r="G58" s="389" t="s">
        <v>25</v>
      </c>
      <c r="H58" s="416" t="s">
        <v>29</v>
      </c>
      <c r="I58" s="399"/>
      <c r="J58" s="400" t="s">
        <v>51</v>
      </c>
      <c r="K58" s="639" t="s">
        <v>464</v>
      </c>
      <c r="L58" s="511" t="s">
        <v>460</v>
      </c>
      <c r="M58" s="401" t="s">
        <v>414</v>
      </c>
      <c r="N58" s="392">
        <v>18</v>
      </c>
      <c r="O58" s="392">
        <v>171</v>
      </c>
      <c r="P58" s="682" t="s">
        <v>954</v>
      </c>
    </row>
    <row r="59" spans="1:16" ht="92.25" customHeight="1">
      <c r="A59" s="417" t="s">
        <v>106</v>
      </c>
      <c r="B59" s="512" t="s">
        <v>44</v>
      </c>
      <c r="C59" s="415" t="s">
        <v>115</v>
      </c>
      <c r="D59" s="432">
        <v>2.4</v>
      </c>
      <c r="E59" s="513"/>
      <c r="F59" s="397">
        <v>2.4</v>
      </c>
      <c r="G59" s="389" t="s">
        <v>25</v>
      </c>
      <c r="H59" s="416" t="s">
        <v>45</v>
      </c>
      <c r="I59" s="514" t="s">
        <v>46</v>
      </c>
      <c r="J59" s="515" t="s">
        <v>47</v>
      </c>
      <c r="K59" s="644" t="s">
        <v>524</v>
      </c>
      <c r="L59" s="401" t="s">
        <v>398</v>
      </c>
      <c r="M59" s="392" t="s">
        <v>424</v>
      </c>
      <c r="N59" s="392">
        <v>18</v>
      </c>
      <c r="O59" s="392">
        <v>171</v>
      </c>
      <c r="P59" s="682" t="s">
        <v>954</v>
      </c>
    </row>
    <row r="60" spans="1:16" ht="92.25" customHeight="1">
      <c r="A60" s="417" t="s">
        <v>106</v>
      </c>
      <c r="B60" s="517" t="s">
        <v>48</v>
      </c>
      <c r="C60" s="415" t="s">
        <v>115</v>
      </c>
      <c r="D60" s="432">
        <v>2.4</v>
      </c>
      <c r="E60" s="513"/>
      <c r="F60" s="397">
        <v>2.4</v>
      </c>
      <c r="G60" s="518" t="s">
        <v>25</v>
      </c>
      <c r="H60" s="416" t="s">
        <v>45</v>
      </c>
      <c r="I60" s="399" t="s">
        <v>49</v>
      </c>
      <c r="J60" s="515" t="s">
        <v>47</v>
      </c>
      <c r="K60" s="644" t="s">
        <v>524</v>
      </c>
      <c r="L60" s="401" t="s">
        <v>398</v>
      </c>
      <c r="M60" s="392" t="s">
        <v>424</v>
      </c>
      <c r="N60" s="392">
        <v>18</v>
      </c>
      <c r="O60" s="392">
        <v>151</v>
      </c>
      <c r="P60" s="682" t="s">
        <v>954</v>
      </c>
    </row>
    <row r="61" spans="1:16" ht="76.5" customHeight="1">
      <c r="A61" s="417" t="s">
        <v>106</v>
      </c>
      <c r="B61" s="490" t="s">
        <v>439</v>
      </c>
      <c r="C61" s="415" t="s">
        <v>118</v>
      </c>
      <c r="D61" s="432">
        <v>0.7</v>
      </c>
      <c r="E61" s="396"/>
      <c r="F61" s="397">
        <v>0.7</v>
      </c>
      <c r="G61" s="518" t="s">
        <v>25</v>
      </c>
      <c r="H61" s="519" t="s">
        <v>740</v>
      </c>
      <c r="I61" s="519" t="s">
        <v>525</v>
      </c>
      <c r="J61" s="400" t="s">
        <v>51</v>
      </c>
      <c r="K61" s="639" t="s">
        <v>465</v>
      </c>
      <c r="L61" s="392" t="s">
        <v>441</v>
      </c>
      <c r="M61" s="392"/>
      <c r="N61" s="392">
        <v>18</v>
      </c>
      <c r="O61" s="392"/>
      <c r="P61" s="682" t="s">
        <v>954</v>
      </c>
    </row>
    <row r="62" spans="1:16" ht="71.25" customHeight="1">
      <c r="A62" s="417" t="s">
        <v>106</v>
      </c>
      <c r="B62" s="490" t="s">
        <v>440</v>
      </c>
      <c r="C62" s="415" t="s">
        <v>118</v>
      </c>
      <c r="D62" s="432">
        <v>0.7</v>
      </c>
      <c r="E62" s="396"/>
      <c r="F62" s="397">
        <v>0.7</v>
      </c>
      <c r="G62" s="518" t="s">
        <v>25</v>
      </c>
      <c r="H62" s="416" t="s">
        <v>26</v>
      </c>
      <c r="I62" s="519" t="s">
        <v>525</v>
      </c>
      <c r="J62" s="477" t="s">
        <v>51</v>
      </c>
      <c r="K62" s="639" t="s">
        <v>465</v>
      </c>
      <c r="L62" s="392" t="s">
        <v>441</v>
      </c>
      <c r="M62" s="392"/>
      <c r="N62" s="392">
        <v>18</v>
      </c>
      <c r="O62" s="392"/>
      <c r="P62" s="682" t="s">
        <v>954</v>
      </c>
    </row>
    <row r="63" spans="1:16" ht="34.5" customHeight="1">
      <c r="A63" s="440" t="s">
        <v>63</v>
      </c>
      <c r="B63" s="533" t="s">
        <v>225</v>
      </c>
      <c r="C63" s="534"/>
      <c r="D63" s="535"/>
      <c r="E63" s="535"/>
      <c r="F63" s="535"/>
      <c r="G63" s="449"/>
      <c r="H63" s="449"/>
      <c r="I63" s="448"/>
      <c r="J63" s="536"/>
      <c r="K63" s="645"/>
      <c r="L63" s="447"/>
      <c r="M63" s="448"/>
      <c r="N63" s="448"/>
      <c r="O63" s="448"/>
    </row>
    <row r="64" spans="1:16" ht="66.75" customHeight="1">
      <c r="A64" s="417" t="s">
        <v>106</v>
      </c>
      <c r="B64" s="414" t="s">
        <v>668</v>
      </c>
      <c r="C64" s="532" t="s">
        <v>226</v>
      </c>
      <c r="D64" s="432">
        <v>0.2</v>
      </c>
      <c r="E64" s="461"/>
      <c r="F64" s="397">
        <v>0.2</v>
      </c>
      <c r="G64" s="398" t="s">
        <v>30</v>
      </c>
      <c r="H64" s="519" t="s">
        <v>26</v>
      </c>
      <c r="I64" s="390" t="s">
        <v>669</v>
      </c>
      <c r="J64" s="477" t="s">
        <v>58</v>
      </c>
      <c r="K64" s="642" t="s">
        <v>513</v>
      </c>
      <c r="L64" s="454" t="s">
        <v>670</v>
      </c>
      <c r="M64" s="531"/>
      <c r="N64" s="392">
        <v>20</v>
      </c>
      <c r="O64" s="392"/>
      <c r="P64" s="682" t="s">
        <v>954</v>
      </c>
    </row>
    <row r="65" spans="1:16" ht="33.950000000000003" customHeight="1">
      <c r="A65" s="440" t="s">
        <v>82</v>
      </c>
      <c r="B65" s="537" t="s">
        <v>64</v>
      </c>
      <c r="C65" s="534"/>
      <c r="D65" s="535"/>
      <c r="E65" s="535"/>
      <c r="F65" s="535"/>
      <c r="G65" s="449"/>
      <c r="H65" s="449"/>
      <c r="I65" s="448"/>
      <c r="J65" s="536"/>
      <c r="K65" s="645"/>
      <c r="L65" s="447"/>
      <c r="M65" s="448"/>
      <c r="N65" s="448"/>
      <c r="O65" s="448"/>
    </row>
    <row r="66" spans="1:16" ht="33.950000000000003" customHeight="1">
      <c r="A66" s="385" t="s">
        <v>112</v>
      </c>
      <c r="B66" s="386" t="s">
        <v>859</v>
      </c>
      <c r="C66" s="538"/>
      <c r="D66" s="396"/>
      <c r="E66" s="396"/>
      <c r="F66" s="396"/>
      <c r="G66" s="393"/>
      <c r="H66" s="393"/>
      <c r="I66" s="392"/>
      <c r="J66" s="477"/>
      <c r="K66" s="646"/>
      <c r="L66" s="401"/>
      <c r="M66" s="392"/>
      <c r="N66" s="392"/>
      <c r="O66" s="392"/>
    </row>
    <row r="67" spans="1:16" s="766" customFormat="1" ht="63">
      <c r="A67" s="679" t="s">
        <v>106</v>
      </c>
      <c r="B67" s="666" t="s">
        <v>871</v>
      </c>
      <c r="C67" s="679" t="s">
        <v>30</v>
      </c>
      <c r="D67" s="396">
        <v>0.37790000000000001</v>
      </c>
      <c r="E67" s="683"/>
      <c r="F67" s="683">
        <v>0.37790000000000001</v>
      </c>
      <c r="G67" s="679" t="s">
        <v>119</v>
      </c>
      <c r="H67" s="680" t="s">
        <v>45</v>
      </c>
      <c r="I67" s="681" t="s">
        <v>872</v>
      </c>
      <c r="J67" s="477" t="s">
        <v>58</v>
      </c>
      <c r="K67" s="680" t="s">
        <v>873</v>
      </c>
      <c r="L67" s="666" t="s">
        <v>1128</v>
      </c>
      <c r="M67" s="666" t="s">
        <v>874</v>
      </c>
      <c r="N67" s="666">
        <v>21</v>
      </c>
      <c r="O67" s="666" t="s">
        <v>866</v>
      </c>
      <c r="P67" s="682" t="s">
        <v>954</v>
      </c>
    </row>
    <row r="68" spans="1:16" s="766" customFormat="1" ht="78.75" customHeight="1">
      <c r="A68" s="679" t="s">
        <v>106</v>
      </c>
      <c r="B68" s="666" t="s">
        <v>875</v>
      </c>
      <c r="C68" s="679" t="s">
        <v>30</v>
      </c>
      <c r="D68" s="396">
        <v>0.16500000000000001</v>
      </c>
      <c r="E68" s="683"/>
      <c r="F68" s="683">
        <v>0.16500000000000001</v>
      </c>
      <c r="G68" s="679" t="s">
        <v>89</v>
      </c>
      <c r="H68" s="680" t="s">
        <v>31</v>
      </c>
      <c r="I68" s="681" t="s">
        <v>876</v>
      </c>
      <c r="J68" s="679" t="s">
        <v>47</v>
      </c>
      <c r="K68" s="681" t="s">
        <v>877</v>
      </c>
      <c r="L68" s="666" t="s">
        <v>1128</v>
      </c>
      <c r="M68" s="666" t="s">
        <v>878</v>
      </c>
      <c r="N68" s="666">
        <v>21</v>
      </c>
      <c r="O68" s="666" t="s">
        <v>879</v>
      </c>
      <c r="P68" s="682" t="s">
        <v>954</v>
      </c>
    </row>
    <row r="69" spans="1:16" ht="33.950000000000003" customHeight="1">
      <c r="A69" s="385" t="s">
        <v>112</v>
      </c>
      <c r="B69" s="386" t="s">
        <v>948</v>
      </c>
      <c r="C69" s="538"/>
      <c r="D69" s="396"/>
      <c r="E69" s="396"/>
      <c r="F69" s="396"/>
      <c r="G69" s="393"/>
      <c r="H69" s="393"/>
      <c r="I69" s="392"/>
      <c r="J69" s="477"/>
      <c r="K69" s="646"/>
      <c r="L69" s="401"/>
      <c r="M69" s="392"/>
      <c r="N69" s="392"/>
      <c r="O69" s="392"/>
    </row>
    <row r="70" spans="1:16" ht="113.25" customHeight="1">
      <c r="A70" s="417" t="s">
        <v>106</v>
      </c>
      <c r="B70" s="539" t="s">
        <v>400</v>
      </c>
      <c r="C70" s="393" t="s">
        <v>30</v>
      </c>
      <c r="D70" s="396">
        <v>0.109</v>
      </c>
      <c r="E70" s="396"/>
      <c r="F70" s="396">
        <v>0.109</v>
      </c>
      <c r="G70" s="393" t="s">
        <v>120</v>
      </c>
      <c r="H70" s="393" t="s">
        <v>27</v>
      </c>
      <c r="I70" s="392" t="s">
        <v>131</v>
      </c>
      <c r="J70" s="477" t="s">
        <v>58</v>
      </c>
      <c r="K70" s="642" t="s">
        <v>513</v>
      </c>
      <c r="L70" s="540" t="s">
        <v>401</v>
      </c>
      <c r="M70" s="392" t="s">
        <v>132</v>
      </c>
      <c r="N70" s="392">
        <v>18</v>
      </c>
      <c r="O70" s="392"/>
      <c r="P70" s="682" t="s">
        <v>954</v>
      </c>
    </row>
    <row r="71" spans="1:16" ht="33.950000000000003" customHeight="1">
      <c r="A71" s="543" t="s">
        <v>90</v>
      </c>
      <c r="B71" s="544" t="s">
        <v>83</v>
      </c>
      <c r="C71" s="545"/>
      <c r="D71" s="546"/>
      <c r="E71" s="546"/>
      <c r="F71" s="546"/>
      <c r="G71" s="547"/>
      <c r="H71" s="547"/>
      <c r="I71" s="548"/>
      <c r="J71" s="549"/>
      <c r="K71" s="647"/>
      <c r="L71" s="550"/>
      <c r="M71" s="548"/>
      <c r="N71" s="392"/>
      <c r="O71" s="392"/>
    </row>
    <row r="72" spans="1:16" ht="33.950000000000003" customHeight="1">
      <c r="A72" s="543" t="s">
        <v>112</v>
      </c>
      <c r="B72" s="544" t="s">
        <v>859</v>
      </c>
      <c r="C72" s="545"/>
      <c r="D72" s="546"/>
      <c r="E72" s="546"/>
      <c r="F72" s="546"/>
      <c r="G72" s="547"/>
      <c r="H72" s="547"/>
      <c r="I72" s="548"/>
      <c r="J72" s="549"/>
      <c r="K72" s="647"/>
      <c r="L72" s="550"/>
      <c r="M72" s="548"/>
      <c r="N72" s="392"/>
      <c r="O72" s="392"/>
    </row>
    <row r="73" spans="1:16" s="766" customFormat="1" ht="80.25" customHeight="1">
      <c r="A73" s="679" t="s">
        <v>106</v>
      </c>
      <c r="B73" s="657" t="s">
        <v>880</v>
      </c>
      <c r="C73" s="684" t="s">
        <v>116</v>
      </c>
      <c r="D73" s="396">
        <v>0.08</v>
      </c>
      <c r="E73" s="685"/>
      <c r="F73" s="685">
        <v>0.08</v>
      </c>
      <c r="G73" s="660" t="s">
        <v>25</v>
      </c>
      <c r="H73" s="661" t="s">
        <v>29</v>
      </c>
      <c r="I73" s="662" t="s">
        <v>881</v>
      </c>
      <c r="J73" s="477" t="s">
        <v>47</v>
      </c>
      <c r="K73" s="661" t="s">
        <v>873</v>
      </c>
      <c r="L73" s="666" t="s">
        <v>1128</v>
      </c>
      <c r="M73" s="684"/>
      <c r="N73" s="657">
        <v>21</v>
      </c>
      <c r="O73" s="666" t="s">
        <v>866</v>
      </c>
      <c r="P73" s="682" t="s">
        <v>954</v>
      </c>
    </row>
    <row r="74" spans="1:16" s="767" customFormat="1" ht="73.5" customHeight="1">
      <c r="A74" s="679" t="s">
        <v>106</v>
      </c>
      <c r="B74" s="931" t="s">
        <v>882</v>
      </c>
      <c r="C74" s="688" t="s">
        <v>116</v>
      </c>
      <c r="D74" s="396">
        <v>0.3</v>
      </c>
      <c r="E74" s="396"/>
      <c r="F74" s="659">
        <v>0.3</v>
      </c>
      <c r="G74" s="660" t="s">
        <v>25</v>
      </c>
      <c r="H74" s="661" t="s">
        <v>28</v>
      </c>
      <c r="I74" s="662" t="s">
        <v>883</v>
      </c>
      <c r="J74" s="679"/>
      <c r="K74" s="680" t="s">
        <v>873</v>
      </c>
      <c r="L74" s="666" t="s">
        <v>1128</v>
      </c>
      <c r="M74" s="392" t="s">
        <v>884</v>
      </c>
      <c r="N74" s="392">
        <v>21</v>
      </c>
      <c r="O74" s="666" t="s">
        <v>501</v>
      </c>
      <c r="P74" s="682" t="s">
        <v>954</v>
      </c>
    </row>
    <row r="75" spans="1:16" s="767" customFormat="1" ht="69.75" customHeight="1">
      <c r="A75" s="679" t="s">
        <v>106</v>
      </c>
      <c r="B75" s="931" t="s">
        <v>885</v>
      </c>
      <c r="C75" s="688" t="s">
        <v>116</v>
      </c>
      <c r="D75" s="396">
        <v>0.3</v>
      </c>
      <c r="E75" s="396"/>
      <c r="F75" s="659">
        <v>0.3</v>
      </c>
      <c r="G75" s="660" t="s">
        <v>25</v>
      </c>
      <c r="H75" s="661" t="s">
        <v>28</v>
      </c>
      <c r="I75" s="662" t="s">
        <v>886</v>
      </c>
      <c r="J75" s="679"/>
      <c r="K75" s="680" t="s">
        <v>873</v>
      </c>
      <c r="L75" s="666" t="s">
        <v>1128</v>
      </c>
      <c r="M75" s="392" t="s">
        <v>884</v>
      </c>
      <c r="N75" s="392">
        <v>21</v>
      </c>
      <c r="O75" s="666" t="s">
        <v>501</v>
      </c>
      <c r="P75" s="682" t="s">
        <v>954</v>
      </c>
    </row>
    <row r="76" spans="1:16" s="767" customFormat="1" ht="69.75" customHeight="1">
      <c r="A76" s="679" t="s">
        <v>106</v>
      </c>
      <c r="B76" s="931" t="s">
        <v>955</v>
      </c>
      <c r="C76" s="688" t="s">
        <v>116</v>
      </c>
      <c r="D76" s="396">
        <v>0.3</v>
      </c>
      <c r="E76" s="396"/>
      <c r="F76" s="659">
        <v>0.3</v>
      </c>
      <c r="G76" s="660" t="s">
        <v>25</v>
      </c>
      <c r="H76" s="661" t="s">
        <v>27</v>
      </c>
      <c r="I76" s="662" t="s">
        <v>960</v>
      </c>
      <c r="J76" s="679" t="s">
        <v>58</v>
      </c>
      <c r="K76" s="933" t="s">
        <v>873</v>
      </c>
      <c r="L76" s="666" t="s">
        <v>1128</v>
      </c>
      <c r="M76" s="679"/>
      <c r="N76" s="657">
        <v>21</v>
      </c>
      <c r="O76" s="666" t="s">
        <v>501</v>
      </c>
      <c r="P76" s="682" t="s">
        <v>954</v>
      </c>
    </row>
    <row r="77" spans="1:16" ht="33.950000000000003" customHeight="1">
      <c r="A77" s="440" t="s">
        <v>646</v>
      </c>
      <c r="B77" s="552" t="s">
        <v>416</v>
      </c>
      <c r="C77" s="534"/>
      <c r="D77" s="553"/>
      <c r="E77" s="554"/>
      <c r="F77" s="555"/>
      <c r="G77" s="556"/>
      <c r="H77" s="557"/>
      <c r="I77" s="558"/>
      <c r="J77" s="559"/>
      <c r="K77" s="648"/>
      <c r="L77" s="560"/>
      <c r="M77" s="561"/>
      <c r="N77" s="448"/>
      <c r="O77" s="448"/>
    </row>
    <row r="78" spans="1:16" ht="33.950000000000003" customHeight="1">
      <c r="A78" s="385" t="s">
        <v>112</v>
      </c>
      <c r="B78" s="386" t="s">
        <v>947</v>
      </c>
      <c r="C78" s="538"/>
      <c r="D78" s="562"/>
      <c r="E78" s="563"/>
      <c r="F78" s="564"/>
      <c r="G78" s="565"/>
      <c r="H78" s="566"/>
      <c r="I78" s="567"/>
      <c r="J78" s="568"/>
      <c r="K78" s="649"/>
      <c r="L78" s="391"/>
      <c r="M78" s="570"/>
      <c r="N78" s="392"/>
      <c r="O78" s="392"/>
    </row>
    <row r="79" spans="1:16" ht="87.75" customHeight="1">
      <c r="A79" s="417" t="s">
        <v>106</v>
      </c>
      <c r="B79" s="571" t="s">
        <v>542</v>
      </c>
      <c r="C79" s="415" t="s">
        <v>129</v>
      </c>
      <c r="D79" s="403">
        <v>5</v>
      </c>
      <c r="E79" s="403"/>
      <c r="F79" s="403">
        <v>5</v>
      </c>
      <c r="G79" s="389" t="s">
        <v>25</v>
      </c>
      <c r="H79" s="389" t="s">
        <v>26</v>
      </c>
      <c r="I79" s="390" t="s">
        <v>544</v>
      </c>
      <c r="J79" s="400" t="s">
        <v>51</v>
      </c>
      <c r="K79" s="639" t="s">
        <v>543</v>
      </c>
      <c r="L79" s="401" t="s">
        <v>545</v>
      </c>
      <c r="M79" s="401"/>
      <c r="N79" s="392">
        <v>19</v>
      </c>
      <c r="O79" s="392"/>
      <c r="P79" s="682" t="s">
        <v>954</v>
      </c>
    </row>
    <row r="80" spans="1:16" ht="33.950000000000003" customHeight="1">
      <c r="A80" s="440" t="s">
        <v>646</v>
      </c>
      <c r="B80" s="552" t="s">
        <v>432</v>
      </c>
      <c r="C80" s="415"/>
      <c r="D80" s="403"/>
      <c r="E80" s="403"/>
      <c r="F80" s="403"/>
      <c r="G80" s="389"/>
      <c r="H80" s="389"/>
      <c r="I80" s="390"/>
      <c r="J80" s="400"/>
      <c r="K80" s="639"/>
      <c r="L80" s="401"/>
      <c r="M80" s="401"/>
      <c r="N80" s="392"/>
      <c r="O80" s="392"/>
    </row>
    <row r="81" spans="1:16" ht="33.950000000000003" customHeight="1">
      <c r="A81" s="385" t="s">
        <v>112</v>
      </c>
      <c r="B81" s="706" t="s">
        <v>859</v>
      </c>
      <c r="C81" s="415"/>
      <c r="D81" s="403"/>
      <c r="E81" s="403"/>
      <c r="F81" s="403"/>
      <c r="G81" s="389"/>
      <c r="H81" s="389"/>
      <c r="I81" s="390"/>
      <c r="J81" s="400"/>
      <c r="K81" s="639"/>
      <c r="L81" s="401"/>
      <c r="M81" s="401"/>
      <c r="N81" s="392"/>
      <c r="O81" s="392"/>
    </row>
    <row r="82" spans="1:16" s="766" customFormat="1" ht="79.5" customHeight="1">
      <c r="A82" s="417" t="s">
        <v>106</v>
      </c>
      <c r="B82" s="666" t="s">
        <v>1124</v>
      </c>
      <c r="C82" s="679" t="s">
        <v>255</v>
      </c>
      <c r="D82" s="396">
        <v>0.10603</v>
      </c>
      <c r="E82" s="683"/>
      <c r="F82" s="656">
        <v>0.10603</v>
      </c>
      <c r="G82" s="679" t="s">
        <v>30</v>
      </c>
      <c r="H82" s="680" t="s">
        <v>29</v>
      </c>
      <c r="I82" s="681" t="s">
        <v>887</v>
      </c>
      <c r="J82" s="679" t="s">
        <v>58</v>
      </c>
      <c r="K82" s="680"/>
      <c r="L82" s="666" t="s">
        <v>1128</v>
      </c>
      <c r="M82" s="666" t="s">
        <v>888</v>
      </c>
      <c r="N82" s="666">
        <v>21</v>
      </c>
      <c r="O82" s="666" t="s">
        <v>866</v>
      </c>
      <c r="P82" s="682" t="s">
        <v>954</v>
      </c>
    </row>
    <row r="83" spans="1:16" ht="84" customHeight="1">
      <c r="A83" s="404" t="s">
        <v>95</v>
      </c>
      <c r="B83" s="405" t="s">
        <v>96</v>
      </c>
      <c r="C83" s="406"/>
      <c r="D83" s="573"/>
      <c r="E83" s="407"/>
      <c r="F83" s="407"/>
      <c r="G83" s="408"/>
      <c r="H83" s="408"/>
      <c r="I83" s="409"/>
      <c r="J83" s="574"/>
      <c r="K83" s="650"/>
      <c r="L83" s="411"/>
      <c r="M83" s="412"/>
      <c r="N83" s="412"/>
      <c r="O83" s="412"/>
    </row>
    <row r="84" spans="1:16" ht="33.950000000000003" customHeight="1">
      <c r="A84" s="404" t="s">
        <v>99</v>
      </c>
      <c r="B84" s="575" t="s">
        <v>432</v>
      </c>
      <c r="C84" s="576"/>
      <c r="D84" s="577"/>
      <c r="E84" s="578"/>
      <c r="F84" s="579"/>
      <c r="G84" s="580"/>
      <c r="H84" s="581"/>
      <c r="I84" s="582"/>
      <c r="J84" s="583"/>
      <c r="K84" s="651"/>
      <c r="L84" s="584"/>
      <c r="M84" s="585"/>
      <c r="N84" s="412"/>
      <c r="O84" s="412"/>
    </row>
    <row r="85" spans="1:16" ht="33.950000000000003" customHeight="1">
      <c r="A85" s="385" t="s">
        <v>112</v>
      </c>
      <c r="B85" s="706" t="s">
        <v>859</v>
      </c>
      <c r="C85" s="538"/>
      <c r="D85" s="562"/>
      <c r="E85" s="563"/>
      <c r="F85" s="564"/>
      <c r="G85" s="565"/>
      <c r="H85" s="566"/>
      <c r="I85" s="567"/>
      <c r="J85" s="568"/>
      <c r="K85" s="652"/>
      <c r="L85" s="391"/>
      <c r="M85" s="570"/>
      <c r="N85" s="392"/>
      <c r="O85" s="392"/>
    </row>
    <row r="86" spans="1:16" ht="107.25" customHeight="1">
      <c r="A86" s="417" t="s">
        <v>106</v>
      </c>
      <c r="B86" s="666" t="s">
        <v>889</v>
      </c>
      <c r="C86" s="679" t="s">
        <v>255</v>
      </c>
      <c r="D86" s="396">
        <v>0.25</v>
      </c>
      <c r="E86" s="683"/>
      <c r="F86" s="683">
        <v>0.25</v>
      </c>
      <c r="G86" s="679"/>
      <c r="H86" s="680" t="s">
        <v>31</v>
      </c>
      <c r="I86" s="681" t="s">
        <v>890</v>
      </c>
      <c r="J86" s="679" t="s">
        <v>51</v>
      </c>
      <c r="K86" s="680"/>
      <c r="L86" s="681" t="s">
        <v>891</v>
      </c>
      <c r="M86" s="679"/>
      <c r="N86" s="666">
        <v>21</v>
      </c>
      <c r="O86" s="666" t="s">
        <v>866</v>
      </c>
      <c r="P86" s="5" t="s">
        <v>512</v>
      </c>
    </row>
    <row r="87" spans="1:16" ht="33.950000000000003" customHeight="1">
      <c r="A87" s="385" t="s">
        <v>112</v>
      </c>
      <c r="B87" s="386" t="s">
        <v>948</v>
      </c>
      <c r="C87" s="538"/>
      <c r="D87" s="562"/>
      <c r="E87" s="563"/>
      <c r="F87" s="564"/>
      <c r="G87" s="565"/>
      <c r="H87" s="566"/>
      <c r="I87" s="567"/>
      <c r="J87" s="568"/>
      <c r="K87" s="652"/>
      <c r="L87" s="391"/>
      <c r="M87" s="570"/>
      <c r="N87" s="392"/>
      <c r="O87" s="392"/>
    </row>
    <row r="88" spans="1:16" ht="45" customHeight="1">
      <c r="A88" s="417" t="s">
        <v>106</v>
      </c>
      <c r="B88" s="490" t="s">
        <v>469</v>
      </c>
      <c r="C88" s="393" t="s">
        <v>255</v>
      </c>
      <c r="D88" s="432">
        <v>15</v>
      </c>
      <c r="E88" s="396"/>
      <c r="F88" s="397">
        <v>15</v>
      </c>
      <c r="G88" s="398" t="s">
        <v>25</v>
      </c>
      <c r="H88" s="416"/>
      <c r="I88" s="418"/>
      <c r="J88" s="477"/>
      <c r="K88" s="646"/>
      <c r="L88" s="401"/>
      <c r="M88" s="392"/>
      <c r="N88" s="392"/>
      <c r="O88" s="392"/>
    </row>
    <row r="89" spans="1:16" ht="33.950000000000003" customHeight="1">
      <c r="A89" s="404" t="s">
        <v>102</v>
      </c>
      <c r="B89" s="405" t="s">
        <v>97</v>
      </c>
      <c r="C89" s="406"/>
      <c r="D89" s="573"/>
      <c r="E89" s="407"/>
      <c r="F89" s="407"/>
      <c r="G89" s="408"/>
      <c r="H89" s="408"/>
      <c r="I89" s="409"/>
      <c r="J89" s="574"/>
      <c r="K89" s="650"/>
      <c r="L89" s="411"/>
      <c r="M89" s="412"/>
      <c r="N89" s="412"/>
      <c r="O89" s="412"/>
    </row>
    <row r="90" spans="1:16" ht="33.950000000000003" customHeight="1">
      <c r="A90" s="385" t="s">
        <v>112</v>
      </c>
      <c r="B90" s="386" t="s">
        <v>859</v>
      </c>
      <c r="C90" s="387"/>
      <c r="D90" s="432"/>
      <c r="E90" s="403"/>
      <c r="F90" s="403"/>
      <c r="G90" s="389"/>
      <c r="H90" s="389"/>
      <c r="I90" s="390"/>
      <c r="J90" s="477"/>
      <c r="K90" s="646"/>
      <c r="L90" s="401"/>
      <c r="M90" s="392"/>
      <c r="N90" s="392"/>
      <c r="O90" s="392"/>
    </row>
    <row r="91" spans="1:16" s="767" customFormat="1" ht="111" customHeight="1">
      <c r="A91" s="679" t="s">
        <v>106</v>
      </c>
      <c r="B91" s="666" t="s">
        <v>901</v>
      </c>
      <c r="C91" s="679" t="s">
        <v>127</v>
      </c>
      <c r="D91" s="403">
        <v>67.37</v>
      </c>
      <c r="E91" s="683"/>
      <c r="F91" s="683">
        <v>67.37</v>
      </c>
      <c r="G91" s="679"/>
      <c r="H91" s="680" t="s">
        <v>429</v>
      </c>
      <c r="I91" s="666"/>
      <c r="J91" s="679" t="s">
        <v>51</v>
      </c>
      <c r="K91" s="680" t="s">
        <v>902</v>
      </c>
      <c r="L91" s="666" t="s">
        <v>968</v>
      </c>
      <c r="M91" s="679"/>
      <c r="N91" s="666">
        <v>21</v>
      </c>
      <c r="O91" s="666" t="s">
        <v>879</v>
      </c>
      <c r="P91" s="5" t="s">
        <v>512</v>
      </c>
    </row>
    <row r="92" spans="1:16" ht="36" customHeight="1">
      <c r="A92" s="417" t="s">
        <v>106</v>
      </c>
      <c r="B92" s="451" t="s">
        <v>508</v>
      </c>
      <c r="C92" s="415"/>
      <c r="D92" s="432">
        <v>25</v>
      </c>
      <c r="E92" s="432"/>
      <c r="F92" s="432">
        <v>25</v>
      </c>
      <c r="G92" s="389"/>
      <c r="H92" s="389" t="s">
        <v>830</v>
      </c>
      <c r="I92" s="390"/>
      <c r="J92" s="477"/>
      <c r="K92" s="646"/>
      <c r="L92" s="401"/>
      <c r="M92" s="392"/>
      <c r="N92" s="392"/>
      <c r="O92" s="392"/>
    </row>
    <row r="93" spans="1:16" ht="33.950000000000003" customHeight="1">
      <c r="A93" s="417" t="s">
        <v>450</v>
      </c>
      <c r="B93" s="401" t="s">
        <v>98</v>
      </c>
      <c r="C93" s="415" t="s">
        <v>127</v>
      </c>
      <c r="D93" s="432">
        <v>3</v>
      </c>
      <c r="E93" s="403"/>
      <c r="F93" s="403">
        <v>3</v>
      </c>
      <c r="G93" s="707" t="s">
        <v>25</v>
      </c>
      <c r="H93" s="661" t="s">
        <v>429</v>
      </c>
      <c r="I93" s="390"/>
      <c r="J93" s="477"/>
      <c r="K93" s="646"/>
      <c r="L93" s="401"/>
      <c r="M93" s="392"/>
      <c r="N93" s="392"/>
      <c r="O93" s="392"/>
    </row>
    <row r="94" spans="1:16" ht="33.950000000000003" customHeight="1">
      <c r="A94" s="417" t="s">
        <v>450</v>
      </c>
      <c r="B94" s="401" t="s">
        <v>98</v>
      </c>
      <c r="C94" s="415" t="s">
        <v>127</v>
      </c>
      <c r="D94" s="432">
        <v>5</v>
      </c>
      <c r="E94" s="403"/>
      <c r="F94" s="403">
        <v>5</v>
      </c>
      <c r="G94" s="707" t="s">
        <v>25</v>
      </c>
      <c r="H94" s="708" t="s">
        <v>31</v>
      </c>
      <c r="I94" s="390"/>
      <c r="J94" s="477"/>
      <c r="K94" s="646"/>
      <c r="L94" s="401"/>
      <c r="M94" s="392"/>
      <c r="N94" s="392"/>
      <c r="O94" s="392"/>
    </row>
    <row r="95" spans="1:16" ht="33.950000000000003" customHeight="1">
      <c r="A95" s="417" t="s">
        <v>450</v>
      </c>
      <c r="B95" s="401" t="s">
        <v>98</v>
      </c>
      <c r="C95" s="415" t="s">
        <v>127</v>
      </c>
      <c r="D95" s="432">
        <v>1</v>
      </c>
      <c r="E95" s="403"/>
      <c r="F95" s="403">
        <v>1</v>
      </c>
      <c r="G95" s="707" t="s">
        <v>25</v>
      </c>
      <c r="H95" s="708" t="s">
        <v>28</v>
      </c>
      <c r="I95" s="390"/>
      <c r="J95" s="477"/>
      <c r="K95" s="646"/>
      <c r="L95" s="401"/>
      <c r="M95" s="392"/>
      <c r="N95" s="392"/>
      <c r="O95" s="392"/>
    </row>
    <row r="96" spans="1:16" ht="33.950000000000003" customHeight="1">
      <c r="A96" s="417" t="s">
        <v>450</v>
      </c>
      <c r="B96" s="401" t="s">
        <v>98</v>
      </c>
      <c r="C96" s="415" t="s">
        <v>127</v>
      </c>
      <c r="D96" s="432">
        <v>5</v>
      </c>
      <c r="E96" s="403"/>
      <c r="F96" s="403">
        <v>5</v>
      </c>
      <c r="G96" s="707" t="s">
        <v>25</v>
      </c>
      <c r="H96" s="708" t="s">
        <v>45</v>
      </c>
      <c r="I96" s="390"/>
      <c r="J96" s="477"/>
      <c r="K96" s="646"/>
      <c r="L96" s="401"/>
      <c r="M96" s="392"/>
      <c r="N96" s="392"/>
      <c r="O96" s="392"/>
    </row>
    <row r="97" spans="1:16" ht="33.950000000000003" customHeight="1">
      <c r="A97" s="417" t="s">
        <v>450</v>
      </c>
      <c r="B97" s="401" t="s">
        <v>98</v>
      </c>
      <c r="C97" s="415" t="s">
        <v>127</v>
      </c>
      <c r="D97" s="432">
        <v>5</v>
      </c>
      <c r="E97" s="403"/>
      <c r="F97" s="403">
        <v>5</v>
      </c>
      <c r="G97" s="707" t="s">
        <v>25</v>
      </c>
      <c r="H97" s="708" t="s">
        <v>29</v>
      </c>
      <c r="I97" s="390"/>
      <c r="J97" s="477"/>
      <c r="K97" s="646"/>
      <c r="L97" s="401"/>
      <c r="M97" s="392"/>
      <c r="N97" s="392"/>
      <c r="O97" s="392"/>
    </row>
    <row r="98" spans="1:16" ht="33.950000000000003" customHeight="1">
      <c r="A98" s="417" t="s">
        <v>450</v>
      </c>
      <c r="B98" s="401" t="s">
        <v>98</v>
      </c>
      <c r="C98" s="415" t="s">
        <v>127</v>
      </c>
      <c r="D98" s="432">
        <v>5</v>
      </c>
      <c r="E98" s="403"/>
      <c r="F98" s="403">
        <v>5</v>
      </c>
      <c r="G98" s="707" t="s">
        <v>25</v>
      </c>
      <c r="H98" s="708" t="s">
        <v>26</v>
      </c>
      <c r="I98" s="390"/>
      <c r="J98" s="477"/>
      <c r="K98" s="646"/>
      <c r="L98" s="401"/>
      <c r="M98" s="392"/>
      <c r="N98" s="392"/>
      <c r="O98" s="392"/>
    </row>
    <row r="99" spans="1:16" ht="33.950000000000003" customHeight="1">
      <c r="A99" s="417" t="s">
        <v>450</v>
      </c>
      <c r="B99" s="401" t="s">
        <v>98</v>
      </c>
      <c r="C99" s="415" t="s">
        <v>127</v>
      </c>
      <c r="D99" s="432">
        <v>1</v>
      </c>
      <c r="E99" s="403"/>
      <c r="F99" s="403">
        <v>1</v>
      </c>
      <c r="G99" s="707" t="s">
        <v>25</v>
      </c>
      <c r="H99" s="708" t="s">
        <v>27</v>
      </c>
      <c r="I99" s="390"/>
      <c r="J99" s="477"/>
      <c r="K99" s="646"/>
      <c r="L99" s="401"/>
      <c r="M99" s="392"/>
      <c r="N99" s="392"/>
      <c r="O99" s="392"/>
    </row>
    <row r="100" spans="1:16" ht="33.950000000000003" customHeight="1">
      <c r="A100" s="404" t="s">
        <v>104</v>
      </c>
      <c r="B100" s="589" t="s">
        <v>100</v>
      </c>
      <c r="C100" s="406"/>
      <c r="D100" s="573"/>
      <c r="E100" s="407"/>
      <c r="F100" s="407"/>
      <c r="G100" s="408"/>
      <c r="H100" s="408"/>
      <c r="I100" s="409"/>
      <c r="J100" s="574"/>
      <c r="K100" s="650"/>
      <c r="L100" s="412"/>
      <c r="M100" s="412"/>
      <c r="N100" s="392"/>
      <c r="O100" s="392"/>
    </row>
    <row r="101" spans="1:16" ht="33.950000000000003" customHeight="1">
      <c r="A101" s="385" t="s">
        <v>112</v>
      </c>
      <c r="B101" s="386" t="s">
        <v>951</v>
      </c>
      <c r="C101" s="387"/>
      <c r="D101" s="432"/>
      <c r="E101" s="403"/>
      <c r="F101" s="403"/>
      <c r="G101" s="389"/>
      <c r="H101" s="389"/>
      <c r="I101" s="390"/>
      <c r="J101" s="477"/>
      <c r="K101" s="646"/>
      <c r="L101" s="392"/>
      <c r="M101" s="392"/>
      <c r="N101" s="392"/>
      <c r="O101" s="392"/>
    </row>
    <row r="102" spans="1:16" ht="66" customHeight="1">
      <c r="A102" s="417" t="s">
        <v>106</v>
      </c>
      <c r="B102" s="590" t="s">
        <v>831</v>
      </c>
      <c r="C102" s="415" t="s">
        <v>128</v>
      </c>
      <c r="D102" s="689">
        <v>1.07</v>
      </c>
      <c r="E102" s="403"/>
      <c r="F102" s="403">
        <v>1.07</v>
      </c>
      <c r="G102" s="389"/>
      <c r="H102" s="389" t="s">
        <v>45</v>
      </c>
      <c r="I102" s="390" t="s">
        <v>832</v>
      </c>
      <c r="J102" s="477" t="s">
        <v>51</v>
      </c>
      <c r="K102" s="642" t="s">
        <v>833</v>
      </c>
      <c r="L102" s="392" t="s">
        <v>834</v>
      </c>
      <c r="M102" s="392"/>
      <c r="N102" s="392">
        <v>20</v>
      </c>
      <c r="O102" s="392" t="s">
        <v>512</v>
      </c>
      <c r="P102" s="5" t="s">
        <v>512</v>
      </c>
    </row>
    <row r="103" spans="1:16" ht="66" customHeight="1">
      <c r="A103" s="417" t="s">
        <v>106</v>
      </c>
      <c r="B103" s="590" t="s">
        <v>835</v>
      </c>
      <c r="C103" s="415" t="s">
        <v>128</v>
      </c>
      <c r="D103" s="689">
        <v>11.3</v>
      </c>
      <c r="E103" s="403"/>
      <c r="F103" s="403">
        <v>11.3</v>
      </c>
      <c r="G103" s="389"/>
      <c r="H103" s="389" t="s">
        <v>29</v>
      </c>
      <c r="I103" s="390" t="s">
        <v>940</v>
      </c>
      <c r="J103" s="477" t="s">
        <v>51</v>
      </c>
      <c r="K103" s="642" t="s">
        <v>837</v>
      </c>
      <c r="L103" s="392" t="s">
        <v>838</v>
      </c>
      <c r="M103" s="392"/>
      <c r="N103" s="392">
        <v>20</v>
      </c>
      <c r="O103" s="392" t="s">
        <v>512</v>
      </c>
      <c r="P103" s="5" t="s">
        <v>512</v>
      </c>
    </row>
    <row r="104" spans="1:16" ht="36" customHeight="1">
      <c r="A104" s="417" t="s">
        <v>106</v>
      </c>
      <c r="B104" s="590" t="s">
        <v>507</v>
      </c>
      <c r="C104" s="415"/>
      <c r="D104" s="403">
        <v>5</v>
      </c>
      <c r="E104" s="403"/>
      <c r="F104" s="403">
        <v>5</v>
      </c>
      <c r="G104" s="389"/>
      <c r="H104" s="389" t="s">
        <v>830</v>
      </c>
      <c r="I104" s="390"/>
      <c r="J104" s="477"/>
      <c r="K104" s="646"/>
      <c r="L104" s="392"/>
      <c r="M104" s="392"/>
      <c r="N104" s="392"/>
      <c r="O104" s="392"/>
    </row>
    <row r="105" spans="1:16" ht="33.950000000000003" customHeight="1">
      <c r="A105" s="417" t="s">
        <v>450</v>
      </c>
      <c r="B105" s="401" t="s">
        <v>101</v>
      </c>
      <c r="C105" s="415" t="s">
        <v>128</v>
      </c>
      <c r="D105" s="432">
        <v>0.5</v>
      </c>
      <c r="E105" s="403"/>
      <c r="F105" s="403">
        <v>0.5</v>
      </c>
      <c r="G105" s="707" t="s">
        <v>25</v>
      </c>
      <c r="H105" s="708" t="s">
        <v>429</v>
      </c>
      <c r="I105" s="390"/>
      <c r="J105" s="477"/>
      <c r="K105" s="646"/>
      <c r="L105" s="392"/>
      <c r="M105" s="392"/>
      <c r="N105" s="392"/>
      <c r="O105" s="392"/>
    </row>
    <row r="106" spans="1:16" ht="33.950000000000003" customHeight="1">
      <c r="A106" s="417" t="s">
        <v>450</v>
      </c>
      <c r="B106" s="401" t="s">
        <v>101</v>
      </c>
      <c r="C106" s="415" t="s">
        <v>128</v>
      </c>
      <c r="D106" s="432">
        <v>0.75</v>
      </c>
      <c r="E106" s="403"/>
      <c r="F106" s="432">
        <v>0.75</v>
      </c>
      <c r="G106" s="707" t="s">
        <v>25</v>
      </c>
      <c r="H106" s="708" t="s">
        <v>31</v>
      </c>
      <c r="I106" s="390"/>
      <c r="J106" s="477"/>
      <c r="K106" s="646"/>
      <c r="L106" s="392"/>
      <c r="M106" s="392"/>
      <c r="N106" s="392"/>
      <c r="O106" s="392"/>
    </row>
    <row r="107" spans="1:16" ht="33.950000000000003" customHeight="1">
      <c r="A107" s="417" t="s">
        <v>450</v>
      </c>
      <c r="B107" s="401" t="s">
        <v>101</v>
      </c>
      <c r="C107" s="415" t="s">
        <v>128</v>
      </c>
      <c r="D107" s="432">
        <v>0.3</v>
      </c>
      <c r="E107" s="403"/>
      <c r="F107" s="403">
        <v>0.3</v>
      </c>
      <c r="G107" s="707" t="s">
        <v>25</v>
      </c>
      <c r="H107" s="708" t="s">
        <v>28</v>
      </c>
      <c r="I107" s="390"/>
      <c r="J107" s="477"/>
      <c r="K107" s="646"/>
      <c r="L107" s="392"/>
      <c r="M107" s="392"/>
      <c r="N107" s="392"/>
      <c r="O107" s="392"/>
    </row>
    <row r="108" spans="1:16" ht="33.950000000000003" customHeight="1">
      <c r="A108" s="417" t="s">
        <v>450</v>
      </c>
      <c r="B108" s="401" t="s">
        <v>101</v>
      </c>
      <c r="C108" s="415" t="s">
        <v>128</v>
      </c>
      <c r="D108" s="432">
        <v>2</v>
      </c>
      <c r="E108" s="403"/>
      <c r="F108" s="432">
        <v>2</v>
      </c>
      <c r="G108" s="707" t="s">
        <v>25</v>
      </c>
      <c r="H108" s="708" t="s">
        <v>45</v>
      </c>
      <c r="I108" s="390"/>
      <c r="J108" s="477"/>
      <c r="K108" s="646"/>
      <c r="L108" s="392"/>
      <c r="M108" s="392"/>
      <c r="N108" s="392"/>
      <c r="O108" s="392"/>
    </row>
    <row r="109" spans="1:16" ht="33.950000000000003" customHeight="1">
      <c r="A109" s="417" t="s">
        <v>450</v>
      </c>
      <c r="B109" s="401" t="s">
        <v>101</v>
      </c>
      <c r="C109" s="415" t="s">
        <v>128</v>
      </c>
      <c r="D109" s="432">
        <v>0.65</v>
      </c>
      <c r="E109" s="403"/>
      <c r="F109" s="432">
        <v>0.65</v>
      </c>
      <c r="G109" s="707" t="s">
        <v>25</v>
      </c>
      <c r="H109" s="708" t="s">
        <v>29</v>
      </c>
      <c r="I109" s="390"/>
      <c r="J109" s="477"/>
      <c r="K109" s="646"/>
      <c r="L109" s="392"/>
      <c r="M109" s="392"/>
      <c r="N109" s="392"/>
      <c r="O109" s="392"/>
    </row>
    <row r="110" spans="1:16" ht="33.950000000000003" customHeight="1">
      <c r="A110" s="417" t="s">
        <v>450</v>
      </c>
      <c r="B110" s="401" t="s">
        <v>101</v>
      </c>
      <c r="C110" s="415" t="s">
        <v>128</v>
      </c>
      <c r="D110" s="432">
        <v>0.5</v>
      </c>
      <c r="E110" s="403"/>
      <c r="F110" s="403">
        <v>0.5</v>
      </c>
      <c r="G110" s="707" t="s">
        <v>25</v>
      </c>
      <c r="H110" s="708" t="s">
        <v>26</v>
      </c>
      <c r="I110" s="390"/>
      <c r="J110" s="477"/>
      <c r="K110" s="646"/>
      <c r="L110" s="392"/>
      <c r="M110" s="392"/>
      <c r="N110" s="392"/>
      <c r="O110" s="392"/>
    </row>
    <row r="111" spans="1:16" ht="33.950000000000003" customHeight="1">
      <c r="A111" s="417" t="s">
        <v>450</v>
      </c>
      <c r="B111" s="401" t="s">
        <v>101</v>
      </c>
      <c r="C111" s="415" t="s">
        <v>128</v>
      </c>
      <c r="D111" s="432">
        <v>0.3</v>
      </c>
      <c r="E111" s="403"/>
      <c r="F111" s="403">
        <v>0.3</v>
      </c>
      <c r="G111" s="707" t="s">
        <v>25</v>
      </c>
      <c r="H111" s="708" t="s">
        <v>27</v>
      </c>
      <c r="I111" s="390"/>
      <c r="J111" s="477"/>
      <c r="K111" s="646"/>
      <c r="L111" s="392"/>
      <c r="M111" s="392"/>
      <c r="N111" s="392"/>
      <c r="O111" s="392"/>
    </row>
    <row r="112" spans="1:16" ht="33.950000000000003" customHeight="1">
      <c r="A112" s="404" t="s">
        <v>427</v>
      </c>
      <c r="B112" s="589" t="s">
        <v>103</v>
      </c>
      <c r="C112" s="406"/>
      <c r="D112" s="573"/>
      <c r="E112" s="407"/>
      <c r="F112" s="407"/>
      <c r="G112" s="408"/>
      <c r="H112" s="408"/>
      <c r="I112" s="595"/>
      <c r="J112" s="574"/>
      <c r="K112" s="650"/>
      <c r="L112" s="412"/>
      <c r="M112" s="412"/>
      <c r="N112" s="392"/>
      <c r="O112" s="392"/>
    </row>
    <row r="113" spans="1:17" ht="33.950000000000003" customHeight="1">
      <c r="A113" s="385" t="s">
        <v>112</v>
      </c>
      <c r="B113" s="386" t="s">
        <v>951</v>
      </c>
      <c r="C113" s="387"/>
      <c r="D113" s="432"/>
      <c r="E113" s="403"/>
      <c r="F113" s="403"/>
      <c r="G113" s="389"/>
      <c r="H113" s="389"/>
      <c r="I113" s="596"/>
      <c r="J113" s="477"/>
      <c r="K113" s="646"/>
      <c r="L113" s="392"/>
      <c r="M113" s="392"/>
      <c r="N113" s="392"/>
      <c r="O113" s="392"/>
    </row>
    <row r="114" spans="1:17" ht="75.75" customHeight="1">
      <c r="A114" s="417" t="s">
        <v>106</v>
      </c>
      <c r="B114" s="590" t="s">
        <v>839</v>
      </c>
      <c r="C114" s="415" t="s">
        <v>129</v>
      </c>
      <c r="D114" s="403">
        <v>4.6900000000000004</v>
      </c>
      <c r="E114" s="403"/>
      <c r="F114" s="403">
        <v>4.6900000000000004</v>
      </c>
      <c r="G114" s="389"/>
      <c r="H114" s="389" t="s">
        <v>45</v>
      </c>
      <c r="I114" s="597" t="s">
        <v>840</v>
      </c>
      <c r="J114" s="477" t="s">
        <v>51</v>
      </c>
      <c r="K114" s="642" t="s">
        <v>841</v>
      </c>
      <c r="L114" s="392" t="s">
        <v>842</v>
      </c>
      <c r="M114" s="392"/>
      <c r="N114" s="392">
        <v>20</v>
      </c>
      <c r="O114" s="392" t="s">
        <v>512</v>
      </c>
      <c r="P114" s="5" t="s">
        <v>512</v>
      </c>
    </row>
    <row r="115" spans="1:17" ht="33.950000000000003" customHeight="1">
      <c r="A115" s="404" t="s">
        <v>482</v>
      </c>
      <c r="B115" s="589" t="s">
        <v>647</v>
      </c>
      <c r="C115" s="413"/>
      <c r="D115" s="573"/>
      <c r="E115" s="606"/>
      <c r="F115" s="606"/>
      <c r="G115" s="413"/>
      <c r="H115" s="413"/>
      <c r="I115" s="412"/>
      <c r="J115" s="574"/>
      <c r="K115" s="650"/>
      <c r="L115" s="411"/>
      <c r="M115" s="412"/>
      <c r="N115" s="392"/>
      <c r="O115" s="392"/>
    </row>
    <row r="116" spans="1:17" ht="33.950000000000003" customHeight="1">
      <c r="A116" s="385" t="s">
        <v>112</v>
      </c>
      <c r="B116" s="386" t="s">
        <v>859</v>
      </c>
      <c r="C116" s="393"/>
      <c r="D116" s="432"/>
      <c r="E116" s="396"/>
      <c r="F116" s="396"/>
      <c r="G116" s="393"/>
      <c r="H116" s="393"/>
      <c r="I116" s="392"/>
      <c r="J116" s="477"/>
      <c r="K116" s="646"/>
      <c r="L116" s="401"/>
      <c r="M116" s="392"/>
      <c r="N116" s="392"/>
      <c r="O116" s="392"/>
    </row>
    <row r="117" spans="1:17" s="766" customFormat="1" ht="78.75">
      <c r="A117" s="417" t="s">
        <v>106</v>
      </c>
      <c r="B117" s="666" t="s">
        <v>898</v>
      </c>
      <c r="C117" s="679" t="s">
        <v>971</v>
      </c>
      <c r="D117" s="403">
        <v>18.286989999999999</v>
      </c>
      <c r="E117" s="683"/>
      <c r="F117" s="683">
        <v>18.286989999999999</v>
      </c>
      <c r="G117" s="679"/>
      <c r="H117" s="679" t="s">
        <v>31</v>
      </c>
      <c r="I117" s="681" t="s">
        <v>899</v>
      </c>
      <c r="J117" s="679" t="s">
        <v>51</v>
      </c>
      <c r="K117" s="680" t="s">
        <v>900</v>
      </c>
      <c r="L117" s="681" t="s">
        <v>849</v>
      </c>
      <c r="M117" s="679"/>
      <c r="N117" s="686">
        <v>21</v>
      </c>
      <c r="O117" s="666" t="s">
        <v>879</v>
      </c>
      <c r="P117" s="5" t="s">
        <v>512</v>
      </c>
    </row>
    <row r="118" spans="1:17" s="766" customFormat="1" ht="117" customHeight="1">
      <c r="A118" s="417" t="s">
        <v>106</v>
      </c>
      <c r="B118" s="666" t="s">
        <v>963</v>
      </c>
      <c r="C118" s="679" t="s">
        <v>1135</v>
      </c>
      <c r="D118" s="403">
        <v>56.36</v>
      </c>
      <c r="E118" s="683"/>
      <c r="F118" s="683">
        <v>56.36</v>
      </c>
      <c r="G118" s="679"/>
      <c r="H118" s="679" t="s">
        <v>29</v>
      </c>
      <c r="I118" s="681" t="s">
        <v>964</v>
      </c>
      <c r="J118" s="679" t="s">
        <v>51</v>
      </c>
      <c r="K118" s="642" t="s">
        <v>481</v>
      </c>
      <c r="L118" s="681" t="s">
        <v>965</v>
      </c>
      <c r="M118" s="679"/>
      <c r="N118" s="686">
        <v>21</v>
      </c>
      <c r="O118" s="666" t="s">
        <v>879</v>
      </c>
      <c r="P118" s="5" t="s">
        <v>512</v>
      </c>
    </row>
    <row r="119" spans="1:17" ht="33.950000000000003" customHeight="1">
      <c r="A119" s="385" t="s">
        <v>112</v>
      </c>
      <c r="B119" s="386" t="s">
        <v>951</v>
      </c>
      <c r="C119" s="393"/>
      <c r="D119" s="432"/>
      <c r="E119" s="396"/>
      <c r="F119" s="396"/>
      <c r="G119" s="393"/>
      <c r="H119" s="393"/>
      <c r="I119" s="392"/>
      <c r="J119" s="477"/>
      <c r="K119" s="646"/>
      <c r="L119" s="401"/>
      <c r="M119" s="392"/>
      <c r="N119" s="392"/>
      <c r="O119" s="392"/>
    </row>
    <row r="120" spans="1:17" ht="82.5" customHeight="1">
      <c r="A120" s="417" t="s">
        <v>106</v>
      </c>
      <c r="B120" s="590" t="s">
        <v>648</v>
      </c>
      <c r="C120" s="393" t="s">
        <v>971</v>
      </c>
      <c r="D120" s="403">
        <v>21.64</v>
      </c>
      <c r="E120" s="396"/>
      <c r="F120" s="396">
        <v>21.64</v>
      </c>
      <c r="G120" s="393" t="s">
        <v>25</v>
      </c>
      <c r="H120" s="393" t="s">
        <v>31</v>
      </c>
      <c r="I120" s="392" t="s">
        <v>847</v>
      </c>
      <c r="J120" s="393" t="s">
        <v>51</v>
      </c>
      <c r="K120" s="680" t="s">
        <v>900</v>
      </c>
      <c r="L120" s="687" t="s">
        <v>849</v>
      </c>
      <c r="M120" s="392"/>
      <c r="N120" s="392">
        <v>20</v>
      </c>
      <c r="O120" s="392" t="s">
        <v>512</v>
      </c>
      <c r="P120" s="5" t="s">
        <v>512</v>
      </c>
      <c r="Q120" s="1028">
        <v>46.126989999999999</v>
      </c>
    </row>
    <row r="121" spans="1:17" s="239" customFormat="1" ht="33.950000000000003" customHeight="1">
      <c r="A121" s="385" t="s">
        <v>112</v>
      </c>
      <c r="B121" s="386" t="s">
        <v>947</v>
      </c>
      <c r="C121" s="415"/>
      <c r="D121" s="403"/>
      <c r="E121" s="403"/>
      <c r="F121" s="403"/>
      <c r="G121" s="389"/>
      <c r="H121" s="389"/>
      <c r="I121" s="390"/>
      <c r="J121" s="477"/>
      <c r="K121" s="639"/>
      <c r="L121" s="401"/>
      <c r="M121" s="401"/>
      <c r="N121" s="392"/>
      <c r="O121" s="392"/>
      <c r="Q121" s="1029">
        <v>32.288892999999995</v>
      </c>
    </row>
    <row r="122" spans="1:17" ht="131.25" customHeight="1">
      <c r="A122" s="417" t="s">
        <v>106</v>
      </c>
      <c r="B122" s="590" t="s">
        <v>656</v>
      </c>
      <c r="C122" s="393" t="s">
        <v>1135</v>
      </c>
      <c r="D122" s="403">
        <v>7.43</v>
      </c>
      <c r="E122" s="396"/>
      <c r="F122" s="396">
        <v>7.43</v>
      </c>
      <c r="G122" s="389" t="s">
        <v>25</v>
      </c>
      <c r="H122" s="393" t="s">
        <v>29</v>
      </c>
      <c r="I122" s="392" t="s">
        <v>657</v>
      </c>
      <c r="J122" s="393" t="s">
        <v>51</v>
      </c>
      <c r="K122" s="642" t="s">
        <v>658</v>
      </c>
      <c r="L122" s="401" t="s">
        <v>659</v>
      </c>
      <c r="M122" s="570"/>
      <c r="N122" s="392">
        <v>19</v>
      </c>
      <c r="O122" s="392" t="s">
        <v>512</v>
      </c>
      <c r="P122" s="5" t="s">
        <v>512</v>
      </c>
      <c r="Q122" s="1028">
        <v>13.838097000000005</v>
      </c>
    </row>
    <row r="123" spans="1:17" ht="48" customHeight="1">
      <c r="A123" s="417" t="s">
        <v>106</v>
      </c>
      <c r="B123" s="590" t="s">
        <v>556</v>
      </c>
      <c r="C123" s="393" t="s">
        <v>971</v>
      </c>
      <c r="D123" s="432">
        <v>6.2</v>
      </c>
      <c r="E123" s="393"/>
      <c r="F123" s="396">
        <v>6.2</v>
      </c>
      <c r="G123" s="393" t="s">
        <v>25</v>
      </c>
      <c r="H123" s="393" t="s">
        <v>26</v>
      </c>
      <c r="I123" s="392" t="s">
        <v>634</v>
      </c>
      <c r="J123" s="477" t="s">
        <v>51</v>
      </c>
      <c r="K123" s="642" t="s">
        <v>632</v>
      </c>
      <c r="L123" s="401" t="s">
        <v>635</v>
      </c>
      <c r="M123" s="392"/>
      <c r="N123" s="392">
        <v>19</v>
      </c>
      <c r="O123" s="392" t="s">
        <v>512</v>
      </c>
      <c r="P123" s="5" t="s">
        <v>512</v>
      </c>
    </row>
    <row r="124" spans="1:17" ht="33.950000000000003" customHeight="1">
      <c r="A124" s="417" t="s">
        <v>112</v>
      </c>
      <c r="B124" s="590" t="s">
        <v>504</v>
      </c>
      <c r="C124" s="393"/>
      <c r="D124" s="432">
        <v>14</v>
      </c>
      <c r="E124" s="396"/>
      <c r="F124" s="432">
        <v>14</v>
      </c>
      <c r="G124" s="393"/>
      <c r="H124" s="389" t="s">
        <v>830</v>
      </c>
      <c r="I124" s="392"/>
      <c r="J124" s="477"/>
      <c r="K124" s="646"/>
      <c r="L124" s="401"/>
      <c r="M124" s="392"/>
      <c r="N124" s="392"/>
      <c r="O124" s="392"/>
    </row>
    <row r="125" spans="1:17" ht="33.950000000000003" customHeight="1">
      <c r="A125" s="417" t="s">
        <v>450</v>
      </c>
      <c r="B125" s="401" t="s">
        <v>511</v>
      </c>
      <c r="C125" s="393" t="s">
        <v>130</v>
      </c>
      <c r="D125" s="432">
        <v>2</v>
      </c>
      <c r="E125" s="396"/>
      <c r="F125" s="1024">
        <v>2</v>
      </c>
      <c r="G125" s="709" t="s">
        <v>25</v>
      </c>
      <c r="H125" s="389" t="s">
        <v>429</v>
      </c>
      <c r="I125" s="392"/>
      <c r="J125" s="477"/>
      <c r="K125" s="646"/>
      <c r="L125" s="401"/>
      <c r="M125" s="392"/>
      <c r="N125" s="392"/>
      <c r="O125" s="392"/>
    </row>
    <row r="126" spans="1:17" ht="33.950000000000003" customHeight="1">
      <c r="A126" s="417" t="s">
        <v>450</v>
      </c>
      <c r="B126" s="401" t="s">
        <v>511</v>
      </c>
      <c r="C126" s="393" t="s">
        <v>130</v>
      </c>
      <c r="D126" s="432">
        <v>2</v>
      </c>
      <c r="E126" s="396"/>
      <c r="F126" s="1024">
        <v>2</v>
      </c>
      <c r="G126" s="709" t="s">
        <v>105</v>
      </c>
      <c r="H126" s="708" t="s">
        <v>31</v>
      </c>
      <c r="I126" s="392"/>
      <c r="J126" s="477"/>
      <c r="K126" s="646"/>
      <c r="L126" s="401"/>
      <c r="M126" s="392"/>
      <c r="N126" s="392"/>
      <c r="O126" s="392"/>
    </row>
    <row r="127" spans="1:17" ht="33.950000000000003" customHeight="1">
      <c r="A127" s="417" t="s">
        <v>450</v>
      </c>
      <c r="B127" s="401" t="s">
        <v>511</v>
      </c>
      <c r="C127" s="393" t="s">
        <v>130</v>
      </c>
      <c r="D127" s="432">
        <v>2</v>
      </c>
      <c r="E127" s="396"/>
      <c r="F127" s="1024">
        <v>2</v>
      </c>
      <c r="G127" s="709" t="s">
        <v>25</v>
      </c>
      <c r="H127" s="708" t="s">
        <v>28</v>
      </c>
      <c r="I127" s="392"/>
      <c r="J127" s="477"/>
      <c r="K127" s="646"/>
      <c r="L127" s="401"/>
      <c r="M127" s="392"/>
      <c r="N127" s="392"/>
      <c r="O127" s="392"/>
    </row>
    <row r="128" spans="1:17" ht="33.950000000000003" customHeight="1">
      <c r="A128" s="417" t="s">
        <v>450</v>
      </c>
      <c r="B128" s="401" t="s">
        <v>511</v>
      </c>
      <c r="C128" s="393" t="s">
        <v>130</v>
      </c>
      <c r="D128" s="432">
        <v>2</v>
      </c>
      <c r="E128" s="396"/>
      <c r="F128" s="1024">
        <v>2</v>
      </c>
      <c r="G128" s="709" t="s">
        <v>105</v>
      </c>
      <c r="H128" s="708" t="s">
        <v>45</v>
      </c>
      <c r="I128" s="392"/>
      <c r="J128" s="477"/>
      <c r="K128" s="646"/>
      <c r="L128" s="401"/>
      <c r="M128" s="392"/>
      <c r="N128" s="392"/>
      <c r="O128" s="392"/>
    </row>
    <row r="129" spans="1:16" ht="33.950000000000003" customHeight="1">
      <c r="A129" s="417" t="s">
        <v>450</v>
      </c>
      <c r="B129" s="401" t="s">
        <v>511</v>
      </c>
      <c r="C129" s="393" t="s">
        <v>237</v>
      </c>
      <c r="D129" s="432">
        <v>2</v>
      </c>
      <c r="E129" s="396"/>
      <c r="F129" s="1024">
        <v>2</v>
      </c>
      <c r="G129" s="709" t="s">
        <v>25</v>
      </c>
      <c r="H129" s="708" t="s">
        <v>29</v>
      </c>
      <c r="I129" s="392"/>
      <c r="J129" s="477"/>
      <c r="K129" s="646"/>
      <c r="L129" s="401"/>
      <c r="M129" s="392"/>
      <c r="N129" s="392"/>
      <c r="O129" s="392"/>
    </row>
    <row r="130" spans="1:16" ht="33.950000000000003" customHeight="1">
      <c r="A130" s="417" t="s">
        <v>450</v>
      </c>
      <c r="B130" s="401" t="s">
        <v>511</v>
      </c>
      <c r="C130" s="393" t="s">
        <v>130</v>
      </c>
      <c r="D130" s="432">
        <v>2</v>
      </c>
      <c r="E130" s="396"/>
      <c r="F130" s="1024">
        <v>2</v>
      </c>
      <c r="G130" s="709" t="s">
        <v>467</v>
      </c>
      <c r="H130" s="708" t="s">
        <v>26</v>
      </c>
      <c r="I130" s="392"/>
      <c r="J130" s="477"/>
      <c r="K130" s="646"/>
      <c r="L130" s="401"/>
      <c r="M130" s="392"/>
      <c r="N130" s="392"/>
      <c r="O130" s="392"/>
    </row>
    <row r="131" spans="1:16" ht="33.950000000000003" customHeight="1">
      <c r="A131" s="417" t="s">
        <v>450</v>
      </c>
      <c r="B131" s="401" t="s">
        <v>511</v>
      </c>
      <c r="C131" s="393" t="s">
        <v>130</v>
      </c>
      <c r="D131" s="432">
        <v>2</v>
      </c>
      <c r="E131" s="396"/>
      <c r="F131" s="1024">
        <v>2</v>
      </c>
      <c r="G131" s="709" t="s">
        <v>25</v>
      </c>
      <c r="H131" s="708" t="s">
        <v>27</v>
      </c>
      <c r="I131" s="392"/>
      <c r="J131" s="477"/>
      <c r="K131" s="646"/>
      <c r="L131" s="401"/>
      <c r="M131" s="392"/>
      <c r="N131" s="392"/>
      <c r="O131" s="392"/>
    </row>
    <row r="132" spans="1:16" ht="33.950000000000003" customHeight="1">
      <c r="A132" s="404" t="s">
        <v>649</v>
      </c>
      <c r="B132" s="575" t="s">
        <v>731</v>
      </c>
      <c r="C132" s="576"/>
      <c r="D132" s="577"/>
      <c r="E132" s="620"/>
      <c r="F132" s="579"/>
      <c r="G132" s="621"/>
      <c r="H132" s="622"/>
      <c r="I132" s="582"/>
      <c r="J132" s="583"/>
      <c r="K132" s="653"/>
      <c r="L132" s="584"/>
      <c r="M132" s="585"/>
      <c r="N132" s="392"/>
      <c r="O132" s="392"/>
    </row>
    <row r="133" spans="1:16" ht="39" customHeight="1">
      <c r="A133" s="417" t="s">
        <v>106</v>
      </c>
      <c r="B133" s="454" t="s">
        <v>735</v>
      </c>
      <c r="C133" s="393" t="s">
        <v>128</v>
      </c>
      <c r="D133" s="432">
        <v>0.37990000000000002</v>
      </c>
      <c r="E133" s="403"/>
      <c r="F133" s="397">
        <v>0.37990000000000002</v>
      </c>
      <c r="G133" s="625" t="s">
        <v>128</v>
      </c>
      <c r="H133" s="519" t="s">
        <v>29</v>
      </c>
      <c r="I133" s="418" t="s">
        <v>736</v>
      </c>
      <c r="J133" s="477"/>
      <c r="K133" s="642"/>
      <c r="L133" s="401"/>
      <c r="M133" s="392"/>
      <c r="N133" s="392">
        <v>20</v>
      </c>
      <c r="O133" s="392"/>
      <c r="P133" s="5" t="s">
        <v>512</v>
      </c>
    </row>
    <row r="134" spans="1:16" ht="33.950000000000003" customHeight="1">
      <c r="A134" s="768" t="s">
        <v>732</v>
      </c>
      <c r="B134" s="715" t="s">
        <v>650</v>
      </c>
      <c r="C134" s="413"/>
      <c r="D134" s="573"/>
      <c r="E134" s="407"/>
      <c r="F134" s="628"/>
      <c r="G134" s="629"/>
      <c r="H134" s="630"/>
      <c r="I134" s="631"/>
      <c r="J134" s="574"/>
      <c r="K134" s="654"/>
      <c r="L134" s="411"/>
      <c r="M134" s="412"/>
      <c r="N134" s="392"/>
      <c r="O134" s="392"/>
    </row>
    <row r="135" spans="1:16" ht="33.950000000000003" customHeight="1">
      <c r="A135" s="768" t="s">
        <v>733</v>
      </c>
      <c r="B135" s="715" t="s">
        <v>651</v>
      </c>
      <c r="C135" s="413"/>
      <c r="D135" s="573"/>
      <c r="E135" s="407"/>
      <c r="F135" s="628"/>
      <c r="G135" s="629"/>
      <c r="H135" s="630"/>
      <c r="I135" s="631"/>
      <c r="J135" s="574"/>
      <c r="K135" s="654"/>
      <c r="L135" s="411"/>
      <c r="M135" s="412"/>
      <c r="N135" s="392"/>
      <c r="O135" s="392"/>
    </row>
    <row r="136" spans="1:16" ht="33.950000000000003" customHeight="1">
      <c r="A136" s="769" t="s">
        <v>112</v>
      </c>
      <c r="B136" s="386" t="s">
        <v>951</v>
      </c>
      <c r="C136" s="393"/>
      <c r="D136" s="432"/>
      <c r="E136" s="403"/>
      <c r="F136" s="397"/>
      <c r="G136" s="625"/>
      <c r="H136" s="519"/>
      <c r="I136" s="418"/>
      <c r="J136" s="477"/>
      <c r="K136" s="642"/>
      <c r="L136" s="401"/>
      <c r="M136" s="392"/>
      <c r="N136" s="392"/>
      <c r="O136" s="392"/>
    </row>
    <row r="137" spans="1:16" ht="75" customHeight="1">
      <c r="A137" s="634" t="s">
        <v>106</v>
      </c>
      <c r="B137" s="635" t="s">
        <v>660</v>
      </c>
      <c r="C137" s="393" t="s">
        <v>89</v>
      </c>
      <c r="D137" s="432">
        <v>1.14774</v>
      </c>
      <c r="E137" s="403"/>
      <c r="F137" s="397">
        <v>1.14774</v>
      </c>
      <c r="G137" s="625" t="s">
        <v>25</v>
      </c>
      <c r="H137" s="519" t="s">
        <v>27</v>
      </c>
      <c r="I137" s="418" t="s">
        <v>962</v>
      </c>
      <c r="J137" s="477"/>
      <c r="K137" s="642"/>
      <c r="L137" s="401" t="s">
        <v>739</v>
      </c>
      <c r="M137" s="392"/>
      <c r="N137" s="392">
        <v>20</v>
      </c>
      <c r="O137" s="392" t="s">
        <v>512</v>
      </c>
      <c r="P137" s="5" t="s">
        <v>512</v>
      </c>
    </row>
    <row r="138" spans="1:16" ht="33.950000000000003" customHeight="1">
      <c r="A138" s="768" t="s">
        <v>734</v>
      </c>
      <c r="B138" s="715" t="s">
        <v>640</v>
      </c>
      <c r="C138" s="413"/>
      <c r="D138" s="573"/>
      <c r="E138" s="407"/>
      <c r="F138" s="628"/>
      <c r="G138" s="629"/>
      <c r="H138" s="630"/>
      <c r="I138" s="631"/>
      <c r="J138" s="574"/>
      <c r="K138" s="654"/>
      <c r="L138" s="411"/>
      <c r="M138" s="412"/>
      <c r="N138" s="392"/>
      <c r="O138" s="392"/>
    </row>
    <row r="139" spans="1:16" ht="33.950000000000003" customHeight="1">
      <c r="A139" s="769" t="s">
        <v>112</v>
      </c>
      <c r="B139" s="386" t="s">
        <v>951</v>
      </c>
      <c r="C139" s="393"/>
      <c r="D139" s="432"/>
      <c r="E139" s="403"/>
      <c r="F139" s="397"/>
      <c r="G139" s="625"/>
      <c r="H139" s="519"/>
      <c r="I139" s="418"/>
      <c r="J139" s="477"/>
      <c r="K139" s="642"/>
      <c r="L139" s="401"/>
      <c r="M139" s="392"/>
      <c r="N139" s="392"/>
      <c r="O139" s="392"/>
    </row>
    <row r="140" spans="1:16" ht="126" customHeight="1">
      <c r="A140" s="634" t="s">
        <v>106</v>
      </c>
      <c r="B140" s="635" t="s">
        <v>661</v>
      </c>
      <c r="C140" s="393" t="s">
        <v>130</v>
      </c>
      <c r="D140" s="432">
        <v>0.61</v>
      </c>
      <c r="E140" s="403"/>
      <c r="F140" s="397">
        <v>0.61</v>
      </c>
      <c r="G140" s="625" t="s">
        <v>25</v>
      </c>
      <c r="H140" s="519" t="s">
        <v>27</v>
      </c>
      <c r="I140" s="418" t="s">
        <v>653</v>
      </c>
      <c r="J140" s="477"/>
      <c r="K140" s="642"/>
      <c r="L140" s="401" t="s">
        <v>738</v>
      </c>
      <c r="M140" s="392"/>
      <c r="N140" s="392">
        <v>20</v>
      </c>
      <c r="O140" s="392" t="s">
        <v>512</v>
      </c>
      <c r="P140" s="5" t="s">
        <v>512</v>
      </c>
    </row>
    <row r="141" spans="1:16" ht="33.950000000000003" customHeight="1">
      <c r="A141" s="385" t="s">
        <v>112</v>
      </c>
      <c r="B141" s="391" t="s">
        <v>500</v>
      </c>
      <c r="C141" s="393"/>
      <c r="D141" s="432"/>
      <c r="E141" s="403"/>
      <c r="F141" s="397"/>
      <c r="G141" s="625"/>
      <c r="H141" s="519"/>
      <c r="I141" s="418"/>
      <c r="J141" s="477"/>
      <c r="K141" s="642"/>
      <c r="L141" s="401"/>
      <c r="M141" s="392"/>
      <c r="N141" s="392"/>
      <c r="O141" s="392"/>
    </row>
    <row r="142" spans="1:16" ht="36.75" customHeight="1">
      <c r="A142" s="417" t="s">
        <v>106</v>
      </c>
      <c r="B142" s="401" t="s">
        <v>475</v>
      </c>
      <c r="C142" s="393" t="s">
        <v>927</v>
      </c>
      <c r="D142" s="432">
        <v>37.71</v>
      </c>
      <c r="E142" s="396"/>
      <c r="F142" s="396">
        <v>37.71</v>
      </c>
      <c r="G142" s="625" t="s">
        <v>25</v>
      </c>
      <c r="H142" s="416" t="s">
        <v>29</v>
      </c>
      <c r="I142" s="392"/>
      <c r="J142" s="477" t="s">
        <v>51</v>
      </c>
      <c r="K142" s="642" t="s">
        <v>481</v>
      </c>
      <c r="L142" s="392" t="s">
        <v>505</v>
      </c>
      <c r="M142" s="392" t="s">
        <v>474</v>
      </c>
      <c r="N142" s="392">
        <v>18</v>
      </c>
      <c r="O142" s="392" t="s">
        <v>512</v>
      </c>
      <c r="P142" s="5" t="s">
        <v>512</v>
      </c>
    </row>
    <row r="143" spans="1:16" ht="31.5">
      <c r="A143" s="417" t="s">
        <v>106</v>
      </c>
      <c r="B143" s="401" t="s">
        <v>476</v>
      </c>
      <c r="C143" s="393" t="s">
        <v>927</v>
      </c>
      <c r="D143" s="432">
        <v>31.28</v>
      </c>
      <c r="E143" s="396"/>
      <c r="F143" s="396">
        <v>31.28</v>
      </c>
      <c r="G143" s="625" t="s">
        <v>25</v>
      </c>
      <c r="H143" s="416" t="s">
        <v>29</v>
      </c>
      <c r="I143" s="392"/>
      <c r="J143" s="477" t="s">
        <v>51</v>
      </c>
      <c r="K143" s="642" t="s">
        <v>481</v>
      </c>
      <c r="L143" s="392" t="s">
        <v>505</v>
      </c>
      <c r="M143" s="392" t="s">
        <v>474</v>
      </c>
      <c r="N143" s="392">
        <v>18</v>
      </c>
      <c r="O143" s="392" t="s">
        <v>512</v>
      </c>
      <c r="P143" s="5" t="s">
        <v>512</v>
      </c>
    </row>
    <row r="144" spans="1:16" ht="31.5">
      <c r="A144" s="417" t="s">
        <v>106</v>
      </c>
      <c r="B144" s="401" t="s">
        <v>477</v>
      </c>
      <c r="C144" s="393" t="s">
        <v>927</v>
      </c>
      <c r="D144" s="432">
        <v>0.2</v>
      </c>
      <c r="E144" s="396"/>
      <c r="F144" s="396">
        <v>0.2</v>
      </c>
      <c r="G144" s="625" t="s">
        <v>25</v>
      </c>
      <c r="H144" s="416" t="s">
        <v>29</v>
      </c>
      <c r="I144" s="392"/>
      <c r="J144" s="477" t="s">
        <v>51</v>
      </c>
      <c r="K144" s="642" t="s">
        <v>481</v>
      </c>
      <c r="L144" s="392" t="s">
        <v>505</v>
      </c>
      <c r="M144" s="392" t="s">
        <v>474</v>
      </c>
      <c r="N144" s="392">
        <v>18</v>
      </c>
      <c r="O144" s="392" t="s">
        <v>512</v>
      </c>
      <c r="P144" s="5" t="s">
        <v>512</v>
      </c>
    </row>
    <row r="145" spans="1:16" ht="31.5">
      <c r="A145" s="417" t="s">
        <v>106</v>
      </c>
      <c r="B145" s="401" t="s">
        <v>478</v>
      </c>
      <c r="C145" s="393" t="s">
        <v>927</v>
      </c>
      <c r="D145" s="432">
        <v>45.24</v>
      </c>
      <c r="E145" s="396"/>
      <c r="F145" s="396">
        <v>45.24</v>
      </c>
      <c r="G145" s="625" t="s">
        <v>25</v>
      </c>
      <c r="H145" s="416" t="s">
        <v>29</v>
      </c>
      <c r="I145" s="392"/>
      <c r="J145" s="477" t="s">
        <v>51</v>
      </c>
      <c r="K145" s="642" t="s">
        <v>481</v>
      </c>
      <c r="L145" s="392" t="s">
        <v>505</v>
      </c>
      <c r="M145" s="392" t="s">
        <v>474</v>
      </c>
      <c r="N145" s="392">
        <v>18</v>
      </c>
      <c r="O145" s="392" t="s">
        <v>512</v>
      </c>
      <c r="P145" s="5" t="s">
        <v>512</v>
      </c>
    </row>
    <row r="146" spans="1:16" ht="31.5">
      <c r="A146" s="417" t="s">
        <v>106</v>
      </c>
      <c r="B146" s="401" t="s">
        <v>479</v>
      </c>
      <c r="C146" s="393" t="s">
        <v>927</v>
      </c>
      <c r="D146" s="432">
        <v>9.7899999999999991</v>
      </c>
      <c r="E146" s="396"/>
      <c r="F146" s="396">
        <v>9.7899999999999991</v>
      </c>
      <c r="G146" s="625" t="s">
        <v>25</v>
      </c>
      <c r="H146" s="416" t="s">
        <v>29</v>
      </c>
      <c r="I146" s="392"/>
      <c r="J146" s="477" t="s">
        <v>51</v>
      </c>
      <c r="K146" s="642" t="s">
        <v>481</v>
      </c>
      <c r="L146" s="392" t="s">
        <v>505</v>
      </c>
      <c r="M146" s="392" t="s">
        <v>474</v>
      </c>
      <c r="N146" s="392">
        <v>18</v>
      </c>
      <c r="O146" s="392" t="s">
        <v>512</v>
      </c>
      <c r="P146" s="5" t="s">
        <v>512</v>
      </c>
    </row>
    <row r="147" spans="1:16" ht="31.5">
      <c r="A147" s="248" t="s">
        <v>106</v>
      </c>
      <c r="B147" s="254" t="s">
        <v>480</v>
      </c>
      <c r="C147" s="249" t="s">
        <v>971</v>
      </c>
      <c r="D147" s="256">
        <v>19.05</v>
      </c>
      <c r="E147" s="257"/>
      <c r="F147" s="257">
        <v>19.05</v>
      </c>
      <c r="G147" s="636" t="s">
        <v>25</v>
      </c>
      <c r="H147" s="637" t="s">
        <v>26</v>
      </c>
      <c r="I147" s="255"/>
      <c r="J147" s="258" t="s">
        <v>51</v>
      </c>
      <c r="K147" s="655" t="s">
        <v>481</v>
      </c>
      <c r="L147" s="255" t="s">
        <v>505</v>
      </c>
      <c r="M147" s="255" t="s">
        <v>474</v>
      </c>
      <c r="N147" s="255">
        <v>18</v>
      </c>
      <c r="O147" s="255" t="s">
        <v>512</v>
      </c>
      <c r="P147" s="5" t="s">
        <v>512</v>
      </c>
    </row>
  </sheetData>
  <autoFilter ref="A4:P147"/>
  <mergeCells count="14">
    <mergeCell ref="A1:B1"/>
    <mergeCell ref="A3:A4"/>
    <mergeCell ref="B3:B4"/>
    <mergeCell ref="C3:C4"/>
    <mergeCell ref="D3:D4"/>
    <mergeCell ref="A2:M2"/>
    <mergeCell ref="J3:J4"/>
    <mergeCell ref="K3:K4"/>
    <mergeCell ref="L3:L4"/>
    <mergeCell ref="M3:M4"/>
    <mergeCell ref="E3:E4"/>
    <mergeCell ref="F3:G3"/>
    <mergeCell ref="H3:H4"/>
    <mergeCell ref="I3:I4"/>
  </mergeCells>
  <printOptions horizontalCentered="1"/>
  <pageMargins left="0.31496062992125984" right="0.31496062992125984" top="0.74803149606299213" bottom="0.31496062992125984" header="0.27559055118110237" footer="0.27559055118110237"/>
  <pageSetup paperSize="9" scale="51" fitToHeight="0" orientation="landscape" copies="2" r:id="rId1"/>
  <headerFooter>
    <oddFooter xml:space="preserve">&amp;R&amp;P+6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showZeros="0" topLeftCell="J1" zoomScale="85" zoomScaleNormal="85" zoomScaleSheetLayoutView="100" workbookViewId="0">
      <selection activeCell="V55" sqref="V55"/>
    </sheetView>
  </sheetViews>
  <sheetFormatPr defaultColWidth="9" defaultRowHeight="12.75"/>
  <cols>
    <col min="1" max="1" width="5.125" style="153" bestFit="1" customWidth="1"/>
    <col min="2" max="2" width="32.375" style="154" customWidth="1"/>
    <col min="3" max="3" width="6.5" style="155" customWidth="1"/>
    <col min="4" max="4" width="11" style="156" customWidth="1"/>
    <col min="5" max="5" width="8.75" style="156" customWidth="1"/>
    <col min="6" max="6" width="4.625" style="154" customWidth="1"/>
    <col min="7" max="7" width="6.125" style="154" customWidth="1"/>
    <col min="8" max="8" width="8.375" style="154" customWidth="1"/>
    <col min="9" max="9" width="7.75" style="154" customWidth="1"/>
    <col min="10" max="10" width="8.75" style="154" customWidth="1"/>
    <col min="11" max="11" width="7.625" style="154" customWidth="1"/>
    <col min="12" max="12" width="9.75" style="154" customWidth="1"/>
    <col min="13" max="13" width="6.75" style="154" customWidth="1"/>
    <col min="14" max="15" width="5.875" style="154" customWidth="1"/>
    <col min="16" max="16" width="7.875" style="156" customWidth="1"/>
    <col min="17" max="18" width="5.875" style="154" customWidth="1"/>
    <col min="19" max="19" width="8.75" style="154" customWidth="1"/>
    <col min="20" max="21" width="5.875" style="154" customWidth="1"/>
    <col min="22" max="23" width="6.75" style="154" customWidth="1"/>
    <col min="24" max="24" width="5.875" style="154" customWidth="1"/>
    <col min="25" max="25" width="7.625" style="154" customWidth="1"/>
    <col min="26" max="28" width="4.5" style="154" customWidth="1"/>
    <col min="29" max="29" width="7.625" style="154" customWidth="1"/>
    <col min="30" max="31" width="5.875" style="154" customWidth="1"/>
    <col min="32" max="32" width="5.875" style="158" customWidth="1"/>
    <col min="33" max="33" width="4.625" style="158" customWidth="1"/>
    <col min="34" max="34" width="4.75" style="154" customWidth="1"/>
    <col min="35" max="37" width="5.875" style="154" customWidth="1"/>
    <col min="38" max="38" width="5.125" style="154" customWidth="1"/>
    <col min="39" max="39" width="4.875" style="158" customWidth="1"/>
    <col min="40" max="40" width="5.75" style="154" customWidth="1"/>
    <col min="41" max="42" width="5.25" style="154" customWidth="1"/>
    <col min="43" max="43" width="6.375" style="156" customWidth="1"/>
    <col min="44" max="44" width="6.875" style="154" customWidth="1"/>
    <col min="45" max="45" width="8.625" style="154" customWidth="1"/>
    <col min="46" max="46" width="8.75" style="154" hidden="1" customWidth="1"/>
    <col min="47" max="47" width="8.75" style="154" customWidth="1"/>
    <col min="48" max="48" width="10.375" style="154" customWidth="1"/>
    <col min="49" max="50" width="7" style="154" customWidth="1"/>
    <col min="51" max="256" width="9" style="154"/>
    <col min="257" max="257" width="5.125" style="154" bestFit="1" customWidth="1"/>
    <col min="258" max="258" width="32.375" style="154" customWidth="1"/>
    <col min="259" max="259" width="6.5" style="154" customWidth="1"/>
    <col min="260" max="260" width="11.125" style="154" bestFit="1" customWidth="1"/>
    <col min="261" max="261" width="8.75" style="154" customWidth="1"/>
    <col min="262" max="263" width="7.75" style="154" bestFit="1" customWidth="1"/>
    <col min="264" max="264" width="6.625" style="154" customWidth="1"/>
    <col min="265" max="265" width="7.75" style="154" customWidth="1"/>
    <col min="266" max="266" width="6.875" style="154" customWidth="1"/>
    <col min="267" max="267" width="7.875" style="154" customWidth="1"/>
    <col min="268" max="268" width="8" style="154" customWidth="1"/>
    <col min="269" max="269" width="6.75" style="154" customWidth="1"/>
    <col min="270" max="270" width="5.875" style="154" customWidth="1"/>
    <col min="271" max="271" width="8.125" style="154" customWidth="1"/>
    <col min="272" max="272" width="6.75" style="154" customWidth="1"/>
    <col min="273" max="277" width="5.875" style="154" customWidth="1"/>
    <col min="278" max="279" width="6.75" style="154" customWidth="1"/>
    <col min="280" max="280" width="5.875" style="154" customWidth="1"/>
    <col min="281" max="281" width="6.75" style="154" customWidth="1"/>
    <col min="282" max="295" width="5.875" style="154" customWidth="1"/>
    <col min="296" max="296" width="6.625" style="154" customWidth="1"/>
    <col min="297" max="300" width="5.875" style="154" customWidth="1"/>
    <col min="301" max="301" width="8.625" style="154" customWidth="1"/>
    <col min="302" max="303" width="8.75" style="154" customWidth="1"/>
    <col min="304" max="304" width="10.375" style="154" customWidth="1"/>
    <col min="305" max="306" width="7" style="154" customWidth="1"/>
    <col min="307" max="512" width="9" style="154"/>
    <col min="513" max="513" width="5.125" style="154" bestFit="1" customWidth="1"/>
    <col min="514" max="514" width="32.375" style="154" customWidth="1"/>
    <col min="515" max="515" width="6.5" style="154" customWidth="1"/>
    <col min="516" max="516" width="11.125" style="154" bestFit="1" customWidth="1"/>
    <col min="517" max="517" width="8.75" style="154" customWidth="1"/>
    <col min="518" max="519" width="7.75" style="154" bestFit="1" customWidth="1"/>
    <col min="520" max="520" width="6.625" style="154" customWidth="1"/>
    <col min="521" max="521" width="7.75" style="154" customWidth="1"/>
    <col min="522" max="522" width="6.875" style="154" customWidth="1"/>
    <col min="523" max="523" width="7.875" style="154" customWidth="1"/>
    <col min="524" max="524" width="8" style="154" customWidth="1"/>
    <col min="525" max="525" width="6.75" style="154" customWidth="1"/>
    <col min="526" max="526" width="5.875" style="154" customWidth="1"/>
    <col min="527" max="527" width="8.125" style="154" customWidth="1"/>
    <col min="528" max="528" width="6.75" style="154" customWidth="1"/>
    <col min="529" max="533" width="5.875" style="154" customWidth="1"/>
    <col min="534" max="535" width="6.75" style="154" customWidth="1"/>
    <col min="536" max="536" width="5.875" style="154" customWidth="1"/>
    <col min="537" max="537" width="6.75" style="154" customWidth="1"/>
    <col min="538" max="551" width="5.875" style="154" customWidth="1"/>
    <col min="552" max="552" width="6.625" style="154" customWidth="1"/>
    <col min="553" max="556" width="5.875" style="154" customWidth="1"/>
    <col min="557" max="557" width="8.625" style="154" customWidth="1"/>
    <col min="558" max="559" width="8.75" style="154" customWidth="1"/>
    <col min="560" max="560" width="10.375" style="154" customWidth="1"/>
    <col min="561" max="562" width="7" style="154" customWidth="1"/>
    <col min="563" max="768" width="9" style="154"/>
    <col min="769" max="769" width="5.125" style="154" bestFit="1" customWidth="1"/>
    <col min="770" max="770" width="32.375" style="154" customWidth="1"/>
    <col min="771" max="771" width="6.5" style="154" customWidth="1"/>
    <col min="772" max="772" width="11.125" style="154" bestFit="1" customWidth="1"/>
    <col min="773" max="773" width="8.75" style="154" customWidth="1"/>
    <col min="774" max="775" width="7.75" style="154" bestFit="1" customWidth="1"/>
    <col min="776" max="776" width="6.625" style="154" customWidth="1"/>
    <col min="777" max="777" width="7.75" style="154" customWidth="1"/>
    <col min="778" max="778" width="6.875" style="154" customWidth="1"/>
    <col min="779" max="779" width="7.875" style="154" customWidth="1"/>
    <col min="780" max="780" width="8" style="154" customWidth="1"/>
    <col min="781" max="781" width="6.75" style="154" customWidth="1"/>
    <col min="782" max="782" width="5.875" style="154" customWidth="1"/>
    <col min="783" max="783" width="8.125" style="154" customWidth="1"/>
    <col min="784" max="784" width="6.75" style="154" customWidth="1"/>
    <col min="785" max="789" width="5.875" style="154" customWidth="1"/>
    <col min="790" max="791" width="6.75" style="154" customWidth="1"/>
    <col min="792" max="792" width="5.875" style="154" customWidth="1"/>
    <col min="793" max="793" width="6.75" style="154" customWidth="1"/>
    <col min="794" max="807" width="5.875" style="154" customWidth="1"/>
    <col min="808" max="808" width="6.625" style="154" customWidth="1"/>
    <col min="809" max="812" width="5.875" style="154" customWidth="1"/>
    <col min="813" max="813" width="8.625" style="154" customWidth="1"/>
    <col min="814" max="815" width="8.75" style="154" customWidth="1"/>
    <col min="816" max="816" width="10.375" style="154" customWidth="1"/>
    <col min="817" max="818" width="7" style="154" customWidth="1"/>
    <col min="819" max="1024" width="9" style="154"/>
    <col min="1025" max="1025" width="5.125" style="154" bestFit="1" customWidth="1"/>
    <col min="1026" max="1026" width="32.375" style="154" customWidth="1"/>
    <col min="1027" max="1027" width="6.5" style="154" customWidth="1"/>
    <col min="1028" max="1028" width="11.125" style="154" bestFit="1" customWidth="1"/>
    <col min="1029" max="1029" width="8.75" style="154" customWidth="1"/>
    <col min="1030" max="1031" width="7.75" style="154" bestFit="1" customWidth="1"/>
    <col min="1032" max="1032" width="6.625" style="154" customWidth="1"/>
    <col min="1033" max="1033" width="7.75" style="154" customWidth="1"/>
    <col min="1034" max="1034" width="6.875" style="154" customWidth="1"/>
    <col min="1035" max="1035" width="7.875" style="154" customWidth="1"/>
    <col min="1036" max="1036" width="8" style="154" customWidth="1"/>
    <col min="1037" max="1037" width="6.75" style="154" customWidth="1"/>
    <col min="1038" max="1038" width="5.875" style="154" customWidth="1"/>
    <col min="1039" max="1039" width="8.125" style="154" customWidth="1"/>
    <col min="1040" max="1040" width="6.75" style="154" customWidth="1"/>
    <col min="1041" max="1045" width="5.875" style="154" customWidth="1"/>
    <col min="1046" max="1047" width="6.75" style="154" customWidth="1"/>
    <col min="1048" max="1048" width="5.875" style="154" customWidth="1"/>
    <col min="1049" max="1049" width="6.75" style="154" customWidth="1"/>
    <col min="1050" max="1063" width="5.875" style="154" customWidth="1"/>
    <col min="1064" max="1064" width="6.625" style="154" customWidth="1"/>
    <col min="1065" max="1068" width="5.875" style="154" customWidth="1"/>
    <col min="1069" max="1069" width="8.625" style="154" customWidth="1"/>
    <col min="1070" max="1071" width="8.75" style="154" customWidth="1"/>
    <col min="1072" max="1072" width="10.375" style="154" customWidth="1"/>
    <col min="1073" max="1074" width="7" style="154" customWidth="1"/>
    <col min="1075" max="1280" width="9" style="154"/>
    <col min="1281" max="1281" width="5.125" style="154" bestFit="1" customWidth="1"/>
    <col min="1282" max="1282" width="32.375" style="154" customWidth="1"/>
    <col min="1283" max="1283" width="6.5" style="154" customWidth="1"/>
    <col min="1284" max="1284" width="11.125" style="154" bestFit="1" customWidth="1"/>
    <col min="1285" max="1285" width="8.75" style="154" customWidth="1"/>
    <col min="1286" max="1287" width="7.75" style="154" bestFit="1" customWidth="1"/>
    <col min="1288" max="1288" width="6.625" style="154" customWidth="1"/>
    <col min="1289" max="1289" width="7.75" style="154" customWidth="1"/>
    <col min="1290" max="1290" width="6.875" style="154" customWidth="1"/>
    <col min="1291" max="1291" width="7.875" style="154" customWidth="1"/>
    <col min="1292" max="1292" width="8" style="154" customWidth="1"/>
    <col min="1293" max="1293" width="6.75" style="154" customWidth="1"/>
    <col min="1294" max="1294" width="5.875" style="154" customWidth="1"/>
    <col min="1295" max="1295" width="8.125" style="154" customWidth="1"/>
    <col min="1296" max="1296" width="6.75" style="154" customWidth="1"/>
    <col min="1297" max="1301" width="5.875" style="154" customWidth="1"/>
    <col min="1302" max="1303" width="6.75" style="154" customWidth="1"/>
    <col min="1304" max="1304" width="5.875" style="154" customWidth="1"/>
    <col min="1305" max="1305" width="6.75" style="154" customWidth="1"/>
    <col min="1306" max="1319" width="5.875" style="154" customWidth="1"/>
    <col min="1320" max="1320" width="6.625" style="154" customWidth="1"/>
    <col min="1321" max="1324" width="5.875" style="154" customWidth="1"/>
    <col min="1325" max="1325" width="8.625" style="154" customWidth="1"/>
    <col min="1326" max="1327" width="8.75" style="154" customWidth="1"/>
    <col min="1328" max="1328" width="10.375" style="154" customWidth="1"/>
    <col min="1329" max="1330" width="7" style="154" customWidth="1"/>
    <col min="1331" max="1536" width="9" style="154"/>
    <col min="1537" max="1537" width="5.125" style="154" bestFit="1" customWidth="1"/>
    <col min="1538" max="1538" width="32.375" style="154" customWidth="1"/>
    <col min="1539" max="1539" width="6.5" style="154" customWidth="1"/>
    <col min="1540" max="1540" width="11.125" style="154" bestFit="1" customWidth="1"/>
    <col min="1541" max="1541" width="8.75" style="154" customWidth="1"/>
    <col min="1542" max="1543" width="7.75" style="154" bestFit="1" customWidth="1"/>
    <col min="1544" max="1544" width="6.625" style="154" customWidth="1"/>
    <col min="1545" max="1545" width="7.75" style="154" customWidth="1"/>
    <col min="1546" max="1546" width="6.875" style="154" customWidth="1"/>
    <col min="1547" max="1547" width="7.875" style="154" customWidth="1"/>
    <col min="1548" max="1548" width="8" style="154" customWidth="1"/>
    <col min="1549" max="1549" width="6.75" style="154" customWidth="1"/>
    <col min="1550" max="1550" width="5.875" style="154" customWidth="1"/>
    <col min="1551" max="1551" width="8.125" style="154" customWidth="1"/>
    <col min="1552" max="1552" width="6.75" style="154" customWidth="1"/>
    <col min="1553" max="1557" width="5.875" style="154" customWidth="1"/>
    <col min="1558" max="1559" width="6.75" style="154" customWidth="1"/>
    <col min="1560" max="1560" width="5.875" style="154" customWidth="1"/>
    <col min="1561" max="1561" width="6.75" style="154" customWidth="1"/>
    <col min="1562" max="1575" width="5.875" style="154" customWidth="1"/>
    <col min="1576" max="1576" width="6.625" style="154" customWidth="1"/>
    <col min="1577" max="1580" width="5.875" style="154" customWidth="1"/>
    <col min="1581" max="1581" width="8.625" style="154" customWidth="1"/>
    <col min="1582" max="1583" width="8.75" style="154" customWidth="1"/>
    <col min="1584" max="1584" width="10.375" style="154" customWidth="1"/>
    <col min="1585" max="1586" width="7" style="154" customWidth="1"/>
    <col min="1587" max="1792" width="9" style="154"/>
    <col min="1793" max="1793" width="5.125" style="154" bestFit="1" customWidth="1"/>
    <col min="1794" max="1794" width="32.375" style="154" customWidth="1"/>
    <col min="1795" max="1795" width="6.5" style="154" customWidth="1"/>
    <col min="1796" max="1796" width="11.125" style="154" bestFit="1" customWidth="1"/>
    <col min="1797" max="1797" width="8.75" style="154" customWidth="1"/>
    <col min="1798" max="1799" width="7.75" style="154" bestFit="1" customWidth="1"/>
    <col min="1800" max="1800" width="6.625" style="154" customWidth="1"/>
    <col min="1801" max="1801" width="7.75" style="154" customWidth="1"/>
    <col min="1802" max="1802" width="6.875" style="154" customWidth="1"/>
    <col min="1803" max="1803" width="7.875" style="154" customWidth="1"/>
    <col min="1804" max="1804" width="8" style="154" customWidth="1"/>
    <col min="1805" max="1805" width="6.75" style="154" customWidth="1"/>
    <col min="1806" max="1806" width="5.875" style="154" customWidth="1"/>
    <col min="1807" max="1807" width="8.125" style="154" customWidth="1"/>
    <col min="1808" max="1808" width="6.75" style="154" customWidth="1"/>
    <col min="1809" max="1813" width="5.875" style="154" customWidth="1"/>
    <col min="1814" max="1815" width="6.75" style="154" customWidth="1"/>
    <col min="1816" max="1816" width="5.875" style="154" customWidth="1"/>
    <col min="1817" max="1817" width="6.75" style="154" customWidth="1"/>
    <col min="1818" max="1831" width="5.875" style="154" customWidth="1"/>
    <col min="1832" max="1832" width="6.625" style="154" customWidth="1"/>
    <col min="1833" max="1836" width="5.875" style="154" customWidth="1"/>
    <col min="1837" max="1837" width="8.625" style="154" customWidth="1"/>
    <col min="1838" max="1839" width="8.75" style="154" customWidth="1"/>
    <col min="1840" max="1840" width="10.375" style="154" customWidth="1"/>
    <col min="1841" max="1842" width="7" style="154" customWidth="1"/>
    <col min="1843" max="2048" width="9" style="154"/>
    <col min="2049" max="2049" width="5.125" style="154" bestFit="1" customWidth="1"/>
    <col min="2050" max="2050" width="32.375" style="154" customWidth="1"/>
    <col min="2051" max="2051" width="6.5" style="154" customWidth="1"/>
    <col min="2052" max="2052" width="11.125" style="154" bestFit="1" customWidth="1"/>
    <col min="2053" max="2053" width="8.75" style="154" customWidth="1"/>
    <col min="2054" max="2055" width="7.75" style="154" bestFit="1" customWidth="1"/>
    <col min="2056" max="2056" width="6.625" style="154" customWidth="1"/>
    <col min="2057" max="2057" width="7.75" style="154" customWidth="1"/>
    <col min="2058" max="2058" width="6.875" style="154" customWidth="1"/>
    <col min="2059" max="2059" width="7.875" style="154" customWidth="1"/>
    <col min="2060" max="2060" width="8" style="154" customWidth="1"/>
    <col min="2061" max="2061" width="6.75" style="154" customWidth="1"/>
    <col min="2062" max="2062" width="5.875" style="154" customWidth="1"/>
    <col min="2063" max="2063" width="8.125" style="154" customWidth="1"/>
    <col min="2064" max="2064" width="6.75" style="154" customWidth="1"/>
    <col min="2065" max="2069" width="5.875" style="154" customWidth="1"/>
    <col min="2070" max="2071" width="6.75" style="154" customWidth="1"/>
    <col min="2072" max="2072" width="5.875" style="154" customWidth="1"/>
    <col min="2073" max="2073" width="6.75" style="154" customWidth="1"/>
    <col min="2074" max="2087" width="5.875" style="154" customWidth="1"/>
    <col min="2088" max="2088" width="6.625" style="154" customWidth="1"/>
    <col min="2089" max="2092" width="5.875" style="154" customWidth="1"/>
    <col min="2093" max="2093" width="8.625" style="154" customWidth="1"/>
    <col min="2094" max="2095" width="8.75" style="154" customWidth="1"/>
    <col min="2096" max="2096" width="10.375" style="154" customWidth="1"/>
    <col min="2097" max="2098" width="7" style="154" customWidth="1"/>
    <col min="2099" max="2304" width="9" style="154"/>
    <col min="2305" max="2305" width="5.125" style="154" bestFit="1" customWidth="1"/>
    <col min="2306" max="2306" width="32.375" style="154" customWidth="1"/>
    <col min="2307" max="2307" width="6.5" style="154" customWidth="1"/>
    <col min="2308" max="2308" width="11.125" style="154" bestFit="1" customWidth="1"/>
    <col min="2309" max="2309" width="8.75" style="154" customWidth="1"/>
    <col min="2310" max="2311" width="7.75" style="154" bestFit="1" customWidth="1"/>
    <col min="2312" max="2312" width="6.625" style="154" customWidth="1"/>
    <col min="2313" max="2313" width="7.75" style="154" customWidth="1"/>
    <col min="2314" max="2314" width="6.875" style="154" customWidth="1"/>
    <col min="2315" max="2315" width="7.875" style="154" customWidth="1"/>
    <col min="2316" max="2316" width="8" style="154" customWidth="1"/>
    <col min="2317" max="2317" width="6.75" style="154" customWidth="1"/>
    <col min="2318" max="2318" width="5.875" style="154" customWidth="1"/>
    <col min="2319" max="2319" width="8.125" style="154" customWidth="1"/>
    <col min="2320" max="2320" width="6.75" style="154" customWidth="1"/>
    <col min="2321" max="2325" width="5.875" style="154" customWidth="1"/>
    <col min="2326" max="2327" width="6.75" style="154" customWidth="1"/>
    <col min="2328" max="2328" width="5.875" style="154" customWidth="1"/>
    <col min="2329" max="2329" width="6.75" style="154" customWidth="1"/>
    <col min="2330" max="2343" width="5.875" style="154" customWidth="1"/>
    <col min="2344" max="2344" width="6.625" style="154" customWidth="1"/>
    <col min="2345" max="2348" width="5.875" style="154" customWidth="1"/>
    <col min="2349" max="2349" width="8.625" style="154" customWidth="1"/>
    <col min="2350" max="2351" width="8.75" style="154" customWidth="1"/>
    <col min="2352" max="2352" width="10.375" style="154" customWidth="1"/>
    <col min="2353" max="2354" width="7" style="154" customWidth="1"/>
    <col min="2355" max="2560" width="9" style="154"/>
    <col min="2561" max="2561" width="5.125" style="154" bestFit="1" customWidth="1"/>
    <col min="2562" max="2562" width="32.375" style="154" customWidth="1"/>
    <col min="2563" max="2563" width="6.5" style="154" customWidth="1"/>
    <col min="2564" max="2564" width="11.125" style="154" bestFit="1" customWidth="1"/>
    <col min="2565" max="2565" width="8.75" style="154" customWidth="1"/>
    <col min="2566" max="2567" width="7.75" style="154" bestFit="1" customWidth="1"/>
    <col min="2568" max="2568" width="6.625" style="154" customWidth="1"/>
    <col min="2569" max="2569" width="7.75" style="154" customWidth="1"/>
    <col min="2570" max="2570" width="6.875" style="154" customWidth="1"/>
    <col min="2571" max="2571" width="7.875" style="154" customWidth="1"/>
    <col min="2572" max="2572" width="8" style="154" customWidth="1"/>
    <col min="2573" max="2573" width="6.75" style="154" customWidth="1"/>
    <col min="2574" max="2574" width="5.875" style="154" customWidth="1"/>
    <col min="2575" max="2575" width="8.125" style="154" customWidth="1"/>
    <col min="2576" max="2576" width="6.75" style="154" customWidth="1"/>
    <col min="2577" max="2581" width="5.875" style="154" customWidth="1"/>
    <col min="2582" max="2583" width="6.75" style="154" customWidth="1"/>
    <col min="2584" max="2584" width="5.875" style="154" customWidth="1"/>
    <col min="2585" max="2585" width="6.75" style="154" customWidth="1"/>
    <col min="2586" max="2599" width="5.875" style="154" customWidth="1"/>
    <col min="2600" max="2600" width="6.625" style="154" customWidth="1"/>
    <col min="2601" max="2604" width="5.875" style="154" customWidth="1"/>
    <col min="2605" max="2605" width="8.625" style="154" customWidth="1"/>
    <col min="2606" max="2607" width="8.75" style="154" customWidth="1"/>
    <col min="2608" max="2608" width="10.375" style="154" customWidth="1"/>
    <col min="2609" max="2610" width="7" style="154" customWidth="1"/>
    <col min="2611" max="2816" width="9" style="154"/>
    <col min="2817" max="2817" width="5.125" style="154" bestFit="1" customWidth="1"/>
    <col min="2818" max="2818" width="32.375" style="154" customWidth="1"/>
    <col min="2819" max="2819" width="6.5" style="154" customWidth="1"/>
    <col min="2820" max="2820" width="11.125" style="154" bestFit="1" customWidth="1"/>
    <col min="2821" max="2821" width="8.75" style="154" customWidth="1"/>
    <col min="2822" max="2823" width="7.75" style="154" bestFit="1" customWidth="1"/>
    <col min="2824" max="2824" width="6.625" style="154" customWidth="1"/>
    <col min="2825" max="2825" width="7.75" style="154" customWidth="1"/>
    <col min="2826" max="2826" width="6.875" style="154" customWidth="1"/>
    <col min="2827" max="2827" width="7.875" style="154" customWidth="1"/>
    <col min="2828" max="2828" width="8" style="154" customWidth="1"/>
    <col min="2829" max="2829" width="6.75" style="154" customWidth="1"/>
    <col min="2830" max="2830" width="5.875" style="154" customWidth="1"/>
    <col min="2831" max="2831" width="8.125" style="154" customWidth="1"/>
    <col min="2832" max="2832" width="6.75" style="154" customWidth="1"/>
    <col min="2833" max="2837" width="5.875" style="154" customWidth="1"/>
    <col min="2838" max="2839" width="6.75" style="154" customWidth="1"/>
    <col min="2840" max="2840" width="5.875" style="154" customWidth="1"/>
    <col min="2841" max="2841" width="6.75" style="154" customWidth="1"/>
    <col min="2842" max="2855" width="5.875" style="154" customWidth="1"/>
    <col min="2856" max="2856" width="6.625" style="154" customWidth="1"/>
    <col min="2857" max="2860" width="5.875" style="154" customWidth="1"/>
    <col min="2861" max="2861" width="8.625" style="154" customWidth="1"/>
    <col min="2862" max="2863" width="8.75" style="154" customWidth="1"/>
    <col min="2864" max="2864" width="10.375" style="154" customWidth="1"/>
    <col min="2865" max="2866" width="7" style="154" customWidth="1"/>
    <col min="2867" max="3072" width="9" style="154"/>
    <col min="3073" max="3073" width="5.125" style="154" bestFit="1" customWidth="1"/>
    <col min="3074" max="3074" width="32.375" style="154" customWidth="1"/>
    <col min="3075" max="3075" width="6.5" style="154" customWidth="1"/>
    <col min="3076" max="3076" width="11.125" style="154" bestFit="1" customWidth="1"/>
    <col min="3077" max="3077" width="8.75" style="154" customWidth="1"/>
    <col min="3078" max="3079" width="7.75" style="154" bestFit="1" customWidth="1"/>
    <col min="3080" max="3080" width="6.625" style="154" customWidth="1"/>
    <col min="3081" max="3081" width="7.75" style="154" customWidth="1"/>
    <col min="3082" max="3082" width="6.875" style="154" customWidth="1"/>
    <col min="3083" max="3083" width="7.875" style="154" customWidth="1"/>
    <col min="3084" max="3084" width="8" style="154" customWidth="1"/>
    <col min="3085" max="3085" width="6.75" style="154" customWidth="1"/>
    <col min="3086" max="3086" width="5.875" style="154" customWidth="1"/>
    <col min="3087" max="3087" width="8.125" style="154" customWidth="1"/>
    <col min="3088" max="3088" width="6.75" style="154" customWidth="1"/>
    <col min="3089" max="3093" width="5.875" style="154" customWidth="1"/>
    <col min="3094" max="3095" width="6.75" style="154" customWidth="1"/>
    <col min="3096" max="3096" width="5.875" style="154" customWidth="1"/>
    <col min="3097" max="3097" width="6.75" style="154" customWidth="1"/>
    <col min="3098" max="3111" width="5.875" style="154" customWidth="1"/>
    <col min="3112" max="3112" width="6.625" style="154" customWidth="1"/>
    <col min="3113" max="3116" width="5.875" style="154" customWidth="1"/>
    <col min="3117" max="3117" width="8.625" style="154" customWidth="1"/>
    <col min="3118" max="3119" width="8.75" style="154" customWidth="1"/>
    <col min="3120" max="3120" width="10.375" style="154" customWidth="1"/>
    <col min="3121" max="3122" width="7" style="154" customWidth="1"/>
    <col min="3123" max="3328" width="9" style="154"/>
    <col min="3329" max="3329" width="5.125" style="154" bestFit="1" customWidth="1"/>
    <col min="3330" max="3330" width="32.375" style="154" customWidth="1"/>
    <col min="3331" max="3331" width="6.5" style="154" customWidth="1"/>
    <col min="3332" max="3332" width="11.125" style="154" bestFit="1" customWidth="1"/>
    <col min="3333" max="3333" width="8.75" style="154" customWidth="1"/>
    <col min="3334" max="3335" width="7.75" style="154" bestFit="1" customWidth="1"/>
    <col min="3336" max="3336" width="6.625" style="154" customWidth="1"/>
    <col min="3337" max="3337" width="7.75" style="154" customWidth="1"/>
    <col min="3338" max="3338" width="6.875" style="154" customWidth="1"/>
    <col min="3339" max="3339" width="7.875" style="154" customWidth="1"/>
    <col min="3340" max="3340" width="8" style="154" customWidth="1"/>
    <col min="3341" max="3341" width="6.75" style="154" customWidth="1"/>
    <col min="3342" max="3342" width="5.875" style="154" customWidth="1"/>
    <col min="3343" max="3343" width="8.125" style="154" customWidth="1"/>
    <col min="3344" max="3344" width="6.75" style="154" customWidth="1"/>
    <col min="3345" max="3349" width="5.875" style="154" customWidth="1"/>
    <col min="3350" max="3351" width="6.75" style="154" customWidth="1"/>
    <col min="3352" max="3352" width="5.875" style="154" customWidth="1"/>
    <col min="3353" max="3353" width="6.75" style="154" customWidth="1"/>
    <col min="3354" max="3367" width="5.875" style="154" customWidth="1"/>
    <col min="3368" max="3368" width="6.625" style="154" customWidth="1"/>
    <col min="3369" max="3372" width="5.875" style="154" customWidth="1"/>
    <col min="3373" max="3373" width="8.625" style="154" customWidth="1"/>
    <col min="3374" max="3375" width="8.75" style="154" customWidth="1"/>
    <col min="3376" max="3376" width="10.375" style="154" customWidth="1"/>
    <col min="3377" max="3378" width="7" style="154" customWidth="1"/>
    <col min="3379" max="3584" width="9" style="154"/>
    <col min="3585" max="3585" width="5.125" style="154" bestFit="1" customWidth="1"/>
    <col min="3586" max="3586" width="32.375" style="154" customWidth="1"/>
    <col min="3587" max="3587" width="6.5" style="154" customWidth="1"/>
    <col min="3588" max="3588" width="11.125" style="154" bestFit="1" customWidth="1"/>
    <col min="3589" max="3589" width="8.75" style="154" customWidth="1"/>
    <col min="3590" max="3591" width="7.75" style="154" bestFit="1" customWidth="1"/>
    <col min="3592" max="3592" width="6.625" style="154" customWidth="1"/>
    <col min="3593" max="3593" width="7.75" style="154" customWidth="1"/>
    <col min="3594" max="3594" width="6.875" style="154" customWidth="1"/>
    <col min="3595" max="3595" width="7.875" style="154" customWidth="1"/>
    <col min="3596" max="3596" width="8" style="154" customWidth="1"/>
    <col min="3597" max="3597" width="6.75" style="154" customWidth="1"/>
    <col min="3598" max="3598" width="5.875" style="154" customWidth="1"/>
    <col min="3599" max="3599" width="8.125" style="154" customWidth="1"/>
    <col min="3600" max="3600" width="6.75" style="154" customWidth="1"/>
    <col min="3601" max="3605" width="5.875" style="154" customWidth="1"/>
    <col min="3606" max="3607" width="6.75" style="154" customWidth="1"/>
    <col min="3608" max="3608" width="5.875" style="154" customWidth="1"/>
    <col min="3609" max="3609" width="6.75" style="154" customWidth="1"/>
    <col min="3610" max="3623" width="5.875" style="154" customWidth="1"/>
    <col min="3624" max="3624" width="6.625" style="154" customWidth="1"/>
    <col min="3625" max="3628" width="5.875" style="154" customWidth="1"/>
    <col min="3629" max="3629" width="8.625" style="154" customWidth="1"/>
    <col min="3630" max="3631" width="8.75" style="154" customWidth="1"/>
    <col min="3632" max="3632" width="10.375" style="154" customWidth="1"/>
    <col min="3633" max="3634" width="7" style="154" customWidth="1"/>
    <col min="3635" max="3840" width="9" style="154"/>
    <col min="3841" max="3841" width="5.125" style="154" bestFit="1" customWidth="1"/>
    <col min="3842" max="3842" width="32.375" style="154" customWidth="1"/>
    <col min="3843" max="3843" width="6.5" style="154" customWidth="1"/>
    <col min="3844" max="3844" width="11.125" style="154" bestFit="1" customWidth="1"/>
    <col min="3845" max="3845" width="8.75" style="154" customWidth="1"/>
    <col min="3846" max="3847" width="7.75" style="154" bestFit="1" customWidth="1"/>
    <col min="3848" max="3848" width="6.625" style="154" customWidth="1"/>
    <col min="3849" max="3849" width="7.75" style="154" customWidth="1"/>
    <col min="3850" max="3850" width="6.875" style="154" customWidth="1"/>
    <col min="3851" max="3851" width="7.875" style="154" customWidth="1"/>
    <col min="3852" max="3852" width="8" style="154" customWidth="1"/>
    <col min="3853" max="3853" width="6.75" style="154" customWidth="1"/>
    <col min="3854" max="3854" width="5.875" style="154" customWidth="1"/>
    <col min="3855" max="3855" width="8.125" style="154" customWidth="1"/>
    <col min="3856" max="3856" width="6.75" style="154" customWidth="1"/>
    <col min="3857" max="3861" width="5.875" style="154" customWidth="1"/>
    <col min="3862" max="3863" width="6.75" style="154" customWidth="1"/>
    <col min="3864" max="3864" width="5.875" style="154" customWidth="1"/>
    <col min="3865" max="3865" width="6.75" style="154" customWidth="1"/>
    <col min="3866" max="3879" width="5.875" style="154" customWidth="1"/>
    <col min="3880" max="3880" width="6.625" style="154" customWidth="1"/>
    <col min="3881" max="3884" width="5.875" style="154" customWidth="1"/>
    <col min="3885" max="3885" width="8.625" style="154" customWidth="1"/>
    <col min="3886" max="3887" width="8.75" style="154" customWidth="1"/>
    <col min="3888" max="3888" width="10.375" style="154" customWidth="1"/>
    <col min="3889" max="3890" width="7" style="154" customWidth="1"/>
    <col min="3891" max="4096" width="9" style="154"/>
    <col min="4097" max="4097" width="5.125" style="154" bestFit="1" customWidth="1"/>
    <col min="4098" max="4098" width="32.375" style="154" customWidth="1"/>
    <col min="4099" max="4099" width="6.5" style="154" customWidth="1"/>
    <col min="4100" max="4100" width="11.125" style="154" bestFit="1" customWidth="1"/>
    <col min="4101" max="4101" width="8.75" style="154" customWidth="1"/>
    <col min="4102" max="4103" width="7.75" style="154" bestFit="1" customWidth="1"/>
    <col min="4104" max="4104" width="6.625" style="154" customWidth="1"/>
    <col min="4105" max="4105" width="7.75" style="154" customWidth="1"/>
    <col min="4106" max="4106" width="6.875" style="154" customWidth="1"/>
    <col min="4107" max="4107" width="7.875" style="154" customWidth="1"/>
    <col min="4108" max="4108" width="8" style="154" customWidth="1"/>
    <col min="4109" max="4109" width="6.75" style="154" customWidth="1"/>
    <col min="4110" max="4110" width="5.875" style="154" customWidth="1"/>
    <col min="4111" max="4111" width="8.125" style="154" customWidth="1"/>
    <col min="4112" max="4112" width="6.75" style="154" customWidth="1"/>
    <col min="4113" max="4117" width="5.875" style="154" customWidth="1"/>
    <col min="4118" max="4119" width="6.75" style="154" customWidth="1"/>
    <col min="4120" max="4120" width="5.875" style="154" customWidth="1"/>
    <col min="4121" max="4121" width="6.75" style="154" customWidth="1"/>
    <col min="4122" max="4135" width="5.875" style="154" customWidth="1"/>
    <col min="4136" max="4136" width="6.625" style="154" customWidth="1"/>
    <col min="4137" max="4140" width="5.875" style="154" customWidth="1"/>
    <col min="4141" max="4141" width="8.625" style="154" customWidth="1"/>
    <col min="4142" max="4143" width="8.75" style="154" customWidth="1"/>
    <col min="4144" max="4144" width="10.375" style="154" customWidth="1"/>
    <col min="4145" max="4146" width="7" style="154" customWidth="1"/>
    <col min="4147" max="4352" width="9" style="154"/>
    <col min="4353" max="4353" width="5.125" style="154" bestFit="1" customWidth="1"/>
    <col min="4354" max="4354" width="32.375" style="154" customWidth="1"/>
    <col min="4355" max="4355" width="6.5" style="154" customWidth="1"/>
    <col min="4356" max="4356" width="11.125" style="154" bestFit="1" customWidth="1"/>
    <col min="4357" max="4357" width="8.75" style="154" customWidth="1"/>
    <col min="4358" max="4359" width="7.75" style="154" bestFit="1" customWidth="1"/>
    <col min="4360" max="4360" width="6.625" style="154" customWidth="1"/>
    <col min="4361" max="4361" width="7.75" style="154" customWidth="1"/>
    <col min="4362" max="4362" width="6.875" style="154" customWidth="1"/>
    <col min="4363" max="4363" width="7.875" style="154" customWidth="1"/>
    <col min="4364" max="4364" width="8" style="154" customWidth="1"/>
    <col min="4365" max="4365" width="6.75" style="154" customWidth="1"/>
    <col min="4366" max="4366" width="5.875" style="154" customWidth="1"/>
    <col min="4367" max="4367" width="8.125" style="154" customWidth="1"/>
    <col min="4368" max="4368" width="6.75" style="154" customWidth="1"/>
    <col min="4369" max="4373" width="5.875" style="154" customWidth="1"/>
    <col min="4374" max="4375" width="6.75" style="154" customWidth="1"/>
    <col min="4376" max="4376" width="5.875" style="154" customWidth="1"/>
    <col min="4377" max="4377" width="6.75" style="154" customWidth="1"/>
    <col min="4378" max="4391" width="5.875" style="154" customWidth="1"/>
    <col min="4392" max="4392" width="6.625" style="154" customWidth="1"/>
    <col min="4393" max="4396" width="5.875" style="154" customWidth="1"/>
    <col min="4397" max="4397" width="8.625" style="154" customWidth="1"/>
    <col min="4398" max="4399" width="8.75" style="154" customWidth="1"/>
    <col min="4400" max="4400" width="10.375" style="154" customWidth="1"/>
    <col min="4401" max="4402" width="7" style="154" customWidth="1"/>
    <col min="4403" max="4608" width="9" style="154"/>
    <col min="4609" max="4609" width="5.125" style="154" bestFit="1" customWidth="1"/>
    <col min="4610" max="4610" width="32.375" style="154" customWidth="1"/>
    <col min="4611" max="4611" width="6.5" style="154" customWidth="1"/>
    <col min="4612" max="4612" width="11.125" style="154" bestFit="1" customWidth="1"/>
    <col min="4613" max="4613" width="8.75" style="154" customWidth="1"/>
    <col min="4614" max="4615" width="7.75" style="154" bestFit="1" customWidth="1"/>
    <col min="4616" max="4616" width="6.625" style="154" customWidth="1"/>
    <col min="4617" max="4617" width="7.75" style="154" customWidth="1"/>
    <col min="4618" max="4618" width="6.875" style="154" customWidth="1"/>
    <col min="4619" max="4619" width="7.875" style="154" customWidth="1"/>
    <col min="4620" max="4620" width="8" style="154" customWidth="1"/>
    <col min="4621" max="4621" width="6.75" style="154" customWidth="1"/>
    <col min="4622" max="4622" width="5.875" style="154" customWidth="1"/>
    <col min="4623" max="4623" width="8.125" style="154" customWidth="1"/>
    <col min="4624" max="4624" width="6.75" style="154" customWidth="1"/>
    <col min="4625" max="4629" width="5.875" style="154" customWidth="1"/>
    <col min="4630" max="4631" width="6.75" style="154" customWidth="1"/>
    <col min="4632" max="4632" width="5.875" style="154" customWidth="1"/>
    <col min="4633" max="4633" width="6.75" style="154" customWidth="1"/>
    <col min="4634" max="4647" width="5.875" style="154" customWidth="1"/>
    <col min="4648" max="4648" width="6.625" style="154" customWidth="1"/>
    <col min="4649" max="4652" width="5.875" style="154" customWidth="1"/>
    <col min="4653" max="4653" width="8.625" style="154" customWidth="1"/>
    <col min="4654" max="4655" width="8.75" style="154" customWidth="1"/>
    <col min="4656" max="4656" width="10.375" style="154" customWidth="1"/>
    <col min="4657" max="4658" width="7" style="154" customWidth="1"/>
    <col min="4659" max="4864" width="9" style="154"/>
    <col min="4865" max="4865" width="5.125" style="154" bestFit="1" customWidth="1"/>
    <col min="4866" max="4866" width="32.375" style="154" customWidth="1"/>
    <col min="4867" max="4867" width="6.5" style="154" customWidth="1"/>
    <col min="4868" max="4868" width="11.125" style="154" bestFit="1" customWidth="1"/>
    <col min="4869" max="4869" width="8.75" style="154" customWidth="1"/>
    <col min="4870" max="4871" width="7.75" style="154" bestFit="1" customWidth="1"/>
    <col min="4872" max="4872" width="6.625" style="154" customWidth="1"/>
    <col min="4873" max="4873" width="7.75" style="154" customWidth="1"/>
    <col min="4874" max="4874" width="6.875" style="154" customWidth="1"/>
    <col min="4875" max="4875" width="7.875" style="154" customWidth="1"/>
    <col min="4876" max="4876" width="8" style="154" customWidth="1"/>
    <col min="4877" max="4877" width="6.75" style="154" customWidth="1"/>
    <col min="4878" max="4878" width="5.875" style="154" customWidth="1"/>
    <col min="4879" max="4879" width="8.125" style="154" customWidth="1"/>
    <col min="4880" max="4880" width="6.75" style="154" customWidth="1"/>
    <col min="4881" max="4885" width="5.875" style="154" customWidth="1"/>
    <col min="4886" max="4887" width="6.75" style="154" customWidth="1"/>
    <col min="4888" max="4888" width="5.875" style="154" customWidth="1"/>
    <col min="4889" max="4889" width="6.75" style="154" customWidth="1"/>
    <col min="4890" max="4903" width="5.875" style="154" customWidth="1"/>
    <col min="4904" max="4904" width="6.625" style="154" customWidth="1"/>
    <col min="4905" max="4908" width="5.875" style="154" customWidth="1"/>
    <col min="4909" max="4909" width="8.625" style="154" customWidth="1"/>
    <col min="4910" max="4911" width="8.75" style="154" customWidth="1"/>
    <col min="4912" max="4912" width="10.375" style="154" customWidth="1"/>
    <col min="4913" max="4914" width="7" style="154" customWidth="1"/>
    <col min="4915" max="5120" width="9" style="154"/>
    <col min="5121" max="5121" width="5.125" style="154" bestFit="1" customWidth="1"/>
    <col min="5122" max="5122" width="32.375" style="154" customWidth="1"/>
    <col min="5123" max="5123" width="6.5" style="154" customWidth="1"/>
    <col min="5124" max="5124" width="11.125" style="154" bestFit="1" customWidth="1"/>
    <col min="5125" max="5125" width="8.75" style="154" customWidth="1"/>
    <col min="5126" max="5127" width="7.75" style="154" bestFit="1" customWidth="1"/>
    <col min="5128" max="5128" width="6.625" style="154" customWidth="1"/>
    <col min="5129" max="5129" width="7.75" style="154" customWidth="1"/>
    <col min="5130" max="5130" width="6.875" style="154" customWidth="1"/>
    <col min="5131" max="5131" width="7.875" style="154" customWidth="1"/>
    <col min="5132" max="5132" width="8" style="154" customWidth="1"/>
    <col min="5133" max="5133" width="6.75" style="154" customWidth="1"/>
    <col min="5134" max="5134" width="5.875" style="154" customWidth="1"/>
    <col min="5135" max="5135" width="8.125" style="154" customWidth="1"/>
    <col min="5136" max="5136" width="6.75" style="154" customWidth="1"/>
    <col min="5137" max="5141" width="5.875" style="154" customWidth="1"/>
    <col min="5142" max="5143" width="6.75" style="154" customWidth="1"/>
    <col min="5144" max="5144" width="5.875" style="154" customWidth="1"/>
    <col min="5145" max="5145" width="6.75" style="154" customWidth="1"/>
    <col min="5146" max="5159" width="5.875" style="154" customWidth="1"/>
    <col min="5160" max="5160" width="6.625" style="154" customWidth="1"/>
    <col min="5161" max="5164" width="5.875" style="154" customWidth="1"/>
    <col min="5165" max="5165" width="8.625" style="154" customWidth="1"/>
    <col min="5166" max="5167" width="8.75" style="154" customWidth="1"/>
    <col min="5168" max="5168" width="10.375" style="154" customWidth="1"/>
    <col min="5169" max="5170" width="7" style="154" customWidth="1"/>
    <col min="5171" max="5376" width="9" style="154"/>
    <col min="5377" max="5377" width="5.125" style="154" bestFit="1" customWidth="1"/>
    <col min="5378" max="5378" width="32.375" style="154" customWidth="1"/>
    <col min="5379" max="5379" width="6.5" style="154" customWidth="1"/>
    <col min="5380" max="5380" width="11.125" style="154" bestFit="1" customWidth="1"/>
    <col min="5381" max="5381" width="8.75" style="154" customWidth="1"/>
    <col min="5382" max="5383" width="7.75" style="154" bestFit="1" customWidth="1"/>
    <col min="5384" max="5384" width="6.625" style="154" customWidth="1"/>
    <col min="5385" max="5385" width="7.75" style="154" customWidth="1"/>
    <col min="5386" max="5386" width="6.875" style="154" customWidth="1"/>
    <col min="5387" max="5387" width="7.875" style="154" customWidth="1"/>
    <col min="5388" max="5388" width="8" style="154" customWidth="1"/>
    <col min="5389" max="5389" width="6.75" style="154" customWidth="1"/>
    <col min="5390" max="5390" width="5.875" style="154" customWidth="1"/>
    <col min="5391" max="5391" width="8.125" style="154" customWidth="1"/>
    <col min="5392" max="5392" width="6.75" style="154" customWidth="1"/>
    <col min="5393" max="5397" width="5.875" style="154" customWidth="1"/>
    <col min="5398" max="5399" width="6.75" style="154" customWidth="1"/>
    <col min="5400" max="5400" width="5.875" style="154" customWidth="1"/>
    <col min="5401" max="5401" width="6.75" style="154" customWidth="1"/>
    <col min="5402" max="5415" width="5.875" style="154" customWidth="1"/>
    <col min="5416" max="5416" width="6.625" style="154" customWidth="1"/>
    <col min="5417" max="5420" width="5.875" style="154" customWidth="1"/>
    <col min="5421" max="5421" width="8.625" style="154" customWidth="1"/>
    <col min="5422" max="5423" width="8.75" style="154" customWidth="1"/>
    <col min="5424" max="5424" width="10.375" style="154" customWidth="1"/>
    <col min="5425" max="5426" width="7" style="154" customWidth="1"/>
    <col min="5427" max="5632" width="9" style="154"/>
    <col min="5633" max="5633" width="5.125" style="154" bestFit="1" customWidth="1"/>
    <col min="5634" max="5634" width="32.375" style="154" customWidth="1"/>
    <col min="5635" max="5635" width="6.5" style="154" customWidth="1"/>
    <col min="5636" max="5636" width="11.125" style="154" bestFit="1" customWidth="1"/>
    <col min="5637" max="5637" width="8.75" style="154" customWidth="1"/>
    <col min="5638" max="5639" width="7.75" style="154" bestFit="1" customWidth="1"/>
    <col min="5640" max="5640" width="6.625" style="154" customWidth="1"/>
    <col min="5641" max="5641" width="7.75" style="154" customWidth="1"/>
    <col min="5642" max="5642" width="6.875" style="154" customWidth="1"/>
    <col min="5643" max="5643" width="7.875" style="154" customWidth="1"/>
    <col min="5644" max="5644" width="8" style="154" customWidth="1"/>
    <col min="5645" max="5645" width="6.75" style="154" customWidth="1"/>
    <col min="5646" max="5646" width="5.875" style="154" customWidth="1"/>
    <col min="5647" max="5647" width="8.125" style="154" customWidth="1"/>
    <col min="5648" max="5648" width="6.75" style="154" customWidth="1"/>
    <col min="5649" max="5653" width="5.875" style="154" customWidth="1"/>
    <col min="5654" max="5655" width="6.75" style="154" customWidth="1"/>
    <col min="5656" max="5656" width="5.875" style="154" customWidth="1"/>
    <col min="5657" max="5657" width="6.75" style="154" customWidth="1"/>
    <col min="5658" max="5671" width="5.875" style="154" customWidth="1"/>
    <col min="5672" max="5672" width="6.625" style="154" customWidth="1"/>
    <col min="5673" max="5676" width="5.875" style="154" customWidth="1"/>
    <col min="5677" max="5677" width="8.625" style="154" customWidth="1"/>
    <col min="5678" max="5679" width="8.75" style="154" customWidth="1"/>
    <col min="5680" max="5680" width="10.375" style="154" customWidth="1"/>
    <col min="5681" max="5682" width="7" style="154" customWidth="1"/>
    <col min="5683" max="5888" width="9" style="154"/>
    <col min="5889" max="5889" width="5.125" style="154" bestFit="1" customWidth="1"/>
    <col min="5890" max="5890" width="32.375" style="154" customWidth="1"/>
    <col min="5891" max="5891" width="6.5" style="154" customWidth="1"/>
    <col min="5892" max="5892" width="11.125" style="154" bestFit="1" customWidth="1"/>
    <col min="5893" max="5893" width="8.75" style="154" customWidth="1"/>
    <col min="5894" max="5895" width="7.75" style="154" bestFit="1" customWidth="1"/>
    <col min="5896" max="5896" width="6.625" style="154" customWidth="1"/>
    <col min="5897" max="5897" width="7.75" style="154" customWidth="1"/>
    <col min="5898" max="5898" width="6.875" style="154" customWidth="1"/>
    <col min="5899" max="5899" width="7.875" style="154" customWidth="1"/>
    <col min="5900" max="5900" width="8" style="154" customWidth="1"/>
    <col min="5901" max="5901" width="6.75" style="154" customWidth="1"/>
    <col min="5902" max="5902" width="5.875" style="154" customWidth="1"/>
    <col min="5903" max="5903" width="8.125" style="154" customWidth="1"/>
    <col min="5904" max="5904" width="6.75" style="154" customWidth="1"/>
    <col min="5905" max="5909" width="5.875" style="154" customWidth="1"/>
    <col min="5910" max="5911" width="6.75" style="154" customWidth="1"/>
    <col min="5912" max="5912" width="5.875" style="154" customWidth="1"/>
    <col min="5913" max="5913" width="6.75" style="154" customWidth="1"/>
    <col min="5914" max="5927" width="5.875" style="154" customWidth="1"/>
    <col min="5928" max="5928" width="6.625" style="154" customWidth="1"/>
    <col min="5929" max="5932" width="5.875" style="154" customWidth="1"/>
    <col min="5933" max="5933" width="8.625" style="154" customWidth="1"/>
    <col min="5934" max="5935" width="8.75" style="154" customWidth="1"/>
    <col min="5936" max="5936" width="10.375" style="154" customWidth="1"/>
    <col min="5937" max="5938" width="7" style="154" customWidth="1"/>
    <col min="5939" max="6144" width="9" style="154"/>
    <col min="6145" max="6145" width="5.125" style="154" bestFit="1" customWidth="1"/>
    <col min="6146" max="6146" width="32.375" style="154" customWidth="1"/>
    <col min="6147" max="6147" width="6.5" style="154" customWidth="1"/>
    <col min="6148" max="6148" width="11.125" style="154" bestFit="1" customWidth="1"/>
    <col min="6149" max="6149" width="8.75" style="154" customWidth="1"/>
    <col min="6150" max="6151" width="7.75" style="154" bestFit="1" customWidth="1"/>
    <col min="6152" max="6152" width="6.625" style="154" customWidth="1"/>
    <col min="6153" max="6153" width="7.75" style="154" customWidth="1"/>
    <col min="6154" max="6154" width="6.875" style="154" customWidth="1"/>
    <col min="6155" max="6155" width="7.875" style="154" customWidth="1"/>
    <col min="6156" max="6156" width="8" style="154" customWidth="1"/>
    <col min="6157" max="6157" width="6.75" style="154" customWidth="1"/>
    <col min="6158" max="6158" width="5.875" style="154" customWidth="1"/>
    <col min="6159" max="6159" width="8.125" style="154" customWidth="1"/>
    <col min="6160" max="6160" width="6.75" style="154" customWidth="1"/>
    <col min="6161" max="6165" width="5.875" style="154" customWidth="1"/>
    <col min="6166" max="6167" width="6.75" style="154" customWidth="1"/>
    <col min="6168" max="6168" width="5.875" style="154" customWidth="1"/>
    <col min="6169" max="6169" width="6.75" style="154" customWidth="1"/>
    <col min="6170" max="6183" width="5.875" style="154" customWidth="1"/>
    <col min="6184" max="6184" width="6.625" style="154" customWidth="1"/>
    <col min="6185" max="6188" width="5.875" style="154" customWidth="1"/>
    <col min="6189" max="6189" width="8.625" style="154" customWidth="1"/>
    <col min="6190" max="6191" width="8.75" style="154" customWidth="1"/>
    <col min="6192" max="6192" width="10.375" style="154" customWidth="1"/>
    <col min="6193" max="6194" width="7" style="154" customWidth="1"/>
    <col min="6195" max="6400" width="9" style="154"/>
    <col min="6401" max="6401" width="5.125" style="154" bestFit="1" customWidth="1"/>
    <col min="6402" max="6402" width="32.375" style="154" customWidth="1"/>
    <col min="6403" max="6403" width="6.5" style="154" customWidth="1"/>
    <col min="6404" max="6404" width="11.125" style="154" bestFit="1" customWidth="1"/>
    <col min="6405" max="6405" width="8.75" style="154" customWidth="1"/>
    <col min="6406" max="6407" width="7.75" style="154" bestFit="1" customWidth="1"/>
    <col min="6408" max="6408" width="6.625" style="154" customWidth="1"/>
    <col min="6409" max="6409" width="7.75" style="154" customWidth="1"/>
    <col min="6410" max="6410" width="6.875" style="154" customWidth="1"/>
    <col min="6411" max="6411" width="7.875" style="154" customWidth="1"/>
    <col min="6412" max="6412" width="8" style="154" customWidth="1"/>
    <col min="6413" max="6413" width="6.75" style="154" customWidth="1"/>
    <col min="6414" max="6414" width="5.875" style="154" customWidth="1"/>
    <col min="6415" max="6415" width="8.125" style="154" customWidth="1"/>
    <col min="6416" max="6416" width="6.75" style="154" customWidth="1"/>
    <col min="6417" max="6421" width="5.875" style="154" customWidth="1"/>
    <col min="6422" max="6423" width="6.75" style="154" customWidth="1"/>
    <col min="6424" max="6424" width="5.875" style="154" customWidth="1"/>
    <col min="6425" max="6425" width="6.75" style="154" customWidth="1"/>
    <col min="6426" max="6439" width="5.875" style="154" customWidth="1"/>
    <col min="6440" max="6440" width="6.625" style="154" customWidth="1"/>
    <col min="6441" max="6444" width="5.875" style="154" customWidth="1"/>
    <col min="6445" max="6445" width="8.625" style="154" customWidth="1"/>
    <col min="6446" max="6447" width="8.75" style="154" customWidth="1"/>
    <col min="6448" max="6448" width="10.375" style="154" customWidth="1"/>
    <col min="6449" max="6450" width="7" style="154" customWidth="1"/>
    <col min="6451" max="6656" width="9" style="154"/>
    <col min="6657" max="6657" width="5.125" style="154" bestFit="1" customWidth="1"/>
    <col min="6658" max="6658" width="32.375" style="154" customWidth="1"/>
    <col min="6659" max="6659" width="6.5" style="154" customWidth="1"/>
    <col min="6660" max="6660" width="11.125" style="154" bestFit="1" customWidth="1"/>
    <col min="6661" max="6661" width="8.75" style="154" customWidth="1"/>
    <col min="6662" max="6663" width="7.75" style="154" bestFit="1" customWidth="1"/>
    <col min="6664" max="6664" width="6.625" style="154" customWidth="1"/>
    <col min="6665" max="6665" width="7.75" style="154" customWidth="1"/>
    <col min="6666" max="6666" width="6.875" style="154" customWidth="1"/>
    <col min="6667" max="6667" width="7.875" style="154" customWidth="1"/>
    <col min="6668" max="6668" width="8" style="154" customWidth="1"/>
    <col min="6669" max="6669" width="6.75" style="154" customWidth="1"/>
    <col min="6670" max="6670" width="5.875" style="154" customWidth="1"/>
    <col min="6671" max="6671" width="8.125" style="154" customWidth="1"/>
    <col min="6672" max="6672" width="6.75" style="154" customWidth="1"/>
    <col min="6673" max="6677" width="5.875" style="154" customWidth="1"/>
    <col min="6678" max="6679" width="6.75" style="154" customWidth="1"/>
    <col min="6680" max="6680" width="5.875" style="154" customWidth="1"/>
    <col min="6681" max="6681" width="6.75" style="154" customWidth="1"/>
    <col min="6682" max="6695" width="5.875" style="154" customWidth="1"/>
    <col min="6696" max="6696" width="6.625" style="154" customWidth="1"/>
    <col min="6697" max="6700" width="5.875" style="154" customWidth="1"/>
    <col min="6701" max="6701" width="8.625" style="154" customWidth="1"/>
    <col min="6702" max="6703" width="8.75" style="154" customWidth="1"/>
    <col min="6704" max="6704" width="10.375" style="154" customWidth="1"/>
    <col min="6705" max="6706" width="7" style="154" customWidth="1"/>
    <col min="6707" max="6912" width="9" style="154"/>
    <col min="6913" max="6913" width="5.125" style="154" bestFit="1" customWidth="1"/>
    <col min="6914" max="6914" width="32.375" style="154" customWidth="1"/>
    <col min="6915" max="6915" width="6.5" style="154" customWidth="1"/>
    <col min="6916" max="6916" width="11.125" style="154" bestFit="1" customWidth="1"/>
    <col min="6917" max="6917" width="8.75" style="154" customWidth="1"/>
    <col min="6918" max="6919" width="7.75" style="154" bestFit="1" customWidth="1"/>
    <col min="6920" max="6920" width="6.625" style="154" customWidth="1"/>
    <col min="6921" max="6921" width="7.75" style="154" customWidth="1"/>
    <col min="6922" max="6922" width="6.875" style="154" customWidth="1"/>
    <col min="6923" max="6923" width="7.875" style="154" customWidth="1"/>
    <col min="6924" max="6924" width="8" style="154" customWidth="1"/>
    <col min="6925" max="6925" width="6.75" style="154" customWidth="1"/>
    <col min="6926" max="6926" width="5.875" style="154" customWidth="1"/>
    <col min="6927" max="6927" width="8.125" style="154" customWidth="1"/>
    <col min="6928" max="6928" width="6.75" style="154" customWidth="1"/>
    <col min="6929" max="6933" width="5.875" style="154" customWidth="1"/>
    <col min="6934" max="6935" width="6.75" style="154" customWidth="1"/>
    <col min="6936" max="6936" width="5.875" style="154" customWidth="1"/>
    <col min="6937" max="6937" width="6.75" style="154" customWidth="1"/>
    <col min="6938" max="6951" width="5.875" style="154" customWidth="1"/>
    <col min="6952" max="6952" width="6.625" style="154" customWidth="1"/>
    <col min="6953" max="6956" width="5.875" style="154" customWidth="1"/>
    <col min="6957" max="6957" width="8.625" style="154" customWidth="1"/>
    <col min="6958" max="6959" width="8.75" style="154" customWidth="1"/>
    <col min="6960" max="6960" width="10.375" style="154" customWidth="1"/>
    <col min="6961" max="6962" width="7" style="154" customWidth="1"/>
    <col min="6963" max="7168" width="9" style="154"/>
    <col min="7169" max="7169" width="5.125" style="154" bestFit="1" customWidth="1"/>
    <col min="7170" max="7170" width="32.375" style="154" customWidth="1"/>
    <col min="7171" max="7171" width="6.5" style="154" customWidth="1"/>
    <col min="7172" max="7172" width="11.125" style="154" bestFit="1" customWidth="1"/>
    <col min="7173" max="7173" width="8.75" style="154" customWidth="1"/>
    <col min="7174" max="7175" width="7.75" style="154" bestFit="1" customWidth="1"/>
    <col min="7176" max="7176" width="6.625" style="154" customWidth="1"/>
    <col min="7177" max="7177" width="7.75" style="154" customWidth="1"/>
    <col min="7178" max="7178" width="6.875" style="154" customWidth="1"/>
    <col min="7179" max="7179" width="7.875" style="154" customWidth="1"/>
    <col min="7180" max="7180" width="8" style="154" customWidth="1"/>
    <col min="7181" max="7181" width="6.75" style="154" customWidth="1"/>
    <col min="7182" max="7182" width="5.875" style="154" customWidth="1"/>
    <col min="7183" max="7183" width="8.125" style="154" customWidth="1"/>
    <col min="7184" max="7184" width="6.75" style="154" customWidth="1"/>
    <col min="7185" max="7189" width="5.875" style="154" customWidth="1"/>
    <col min="7190" max="7191" width="6.75" style="154" customWidth="1"/>
    <col min="7192" max="7192" width="5.875" style="154" customWidth="1"/>
    <col min="7193" max="7193" width="6.75" style="154" customWidth="1"/>
    <col min="7194" max="7207" width="5.875" style="154" customWidth="1"/>
    <col min="7208" max="7208" width="6.625" style="154" customWidth="1"/>
    <col min="7209" max="7212" width="5.875" style="154" customWidth="1"/>
    <col min="7213" max="7213" width="8.625" style="154" customWidth="1"/>
    <col min="7214" max="7215" width="8.75" style="154" customWidth="1"/>
    <col min="7216" max="7216" width="10.375" style="154" customWidth="1"/>
    <col min="7217" max="7218" width="7" style="154" customWidth="1"/>
    <col min="7219" max="7424" width="9" style="154"/>
    <col min="7425" max="7425" width="5.125" style="154" bestFit="1" customWidth="1"/>
    <col min="7426" max="7426" width="32.375" style="154" customWidth="1"/>
    <col min="7427" max="7427" width="6.5" style="154" customWidth="1"/>
    <col min="7428" max="7428" width="11.125" style="154" bestFit="1" customWidth="1"/>
    <col min="7429" max="7429" width="8.75" style="154" customWidth="1"/>
    <col min="7430" max="7431" width="7.75" style="154" bestFit="1" customWidth="1"/>
    <col min="7432" max="7432" width="6.625" style="154" customWidth="1"/>
    <col min="7433" max="7433" width="7.75" style="154" customWidth="1"/>
    <col min="7434" max="7434" width="6.875" style="154" customWidth="1"/>
    <col min="7435" max="7435" width="7.875" style="154" customWidth="1"/>
    <col min="7436" max="7436" width="8" style="154" customWidth="1"/>
    <col min="7437" max="7437" width="6.75" style="154" customWidth="1"/>
    <col min="7438" max="7438" width="5.875" style="154" customWidth="1"/>
    <col min="7439" max="7439" width="8.125" style="154" customWidth="1"/>
    <col min="7440" max="7440" width="6.75" style="154" customWidth="1"/>
    <col min="7441" max="7445" width="5.875" style="154" customWidth="1"/>
    <col min="7446" max="7447" width="6.75" style="154" customWidth="1"/>
    <col min="7448" max="7448" width="5.875" style="154" customWidth="1"/>
    <col min="7449" max="7449" width="6.75" style="154" customWidth="1"/>
    <col min="7450" max="7463" width="5.875" style="154" customWidth="1"/>
    <col min="7464" max="7464" width="6.625" style="154" customWidth="1"/>
    <col min="7465" max="7468" width="5.875" style="154" customWidth="1"/>
    <col min="7469" max="7469" width="8.625" style="154" customWidth="1"/>
    <col min="7470" max="7471" width="8.75" style="154" customWidth="1"/>
    <col min="7472" max="7472" width="10.375" style="154" customWidth="1"/>
    <col min="7473" max="7474" width="7" style="154" customWidth="1"/>
    <col min="7475" max="7680" width="9" style="154"/>
    <col min="7681" max="7681" width="5.125" style="154" bestFit="1" customWidth="1"/>
    <col min="7682" max="7682" width="32.375" style="154" customWidth="1"/>
    <col min="7683" max="7683" width="6.5" style="154" customWidth="1"/>
    <col min="7684" max="7684" width="11.125" style="154" bestFit="1" customWidth="1"/>
    <col min="7685" max="7685" width="8.75" style="154" customWidth="1"/>
    <col min="7686" max="7687" width="7.75" style="154" bestFit="1" customWidth="1"/>
    <col min="7688" max="7688" width="6.625" style="154" customWidth="1"/>
    <col min="7689" max="7689" width="7.75" style="154" customWidth="1"/>
    <col min="7690" max="7690" width="6.875" style="154" customWidth="1"/>
    <col min="7691" max="7691" width="7.875" style="154" customWidth="1"/>
    <col min="7692" max="7692" width="8" style="154" customWidth="1"/>
    <col min="7693" max="7693" width="6.75" style="154" customWidth="1"/>
    <col min="7694" max="7694" width="5.875" style="154" customWidth="1"/>
    <col min="7695" max="7695" width="8.125" style="154" customWidth="1"/>
    <col min="7696" max="7696" width="6.75" style="154" customWidth="1"/>
    <col min="7697" max="7701" width="5.875" style="154" customWidth="1"/>
    <col min="7702" max="7703" width="6.75" style="154" customWidth="1"/>
    <col min="7704" max="7704" width="5.875" style="154" customWidth="1"/>
    <col min="7705" max="7705" width="6.75" style="154" customWidth="1"/>
    <col min="7706" max="7719" width="5.875" style="154" customWidth="1"/>
    <col min="7720" max="7720" width="6.625" style="154" customWidth="1"/>
    <col min="7721" max="7724" width="5.875" style="154" customWidth="1"/>
    <col min="7725" max="7725" width="8.625" style="154" customWidth="1"/>
    <col min="7726" max="7727" width="8.75" style="154" customWidth="1"/>
    <col min="7728" max="7728" width="10.375" style="154" customWidth="1"/>
    <col min="7729" max="7730" width="7" style="154" customWidth="1"/>
    <col min="7731" max="7936" width="9" style="154"/>
    <col min="7937" max="7937" width="5.125" style="154" bestFit="1" customWidth="1"/>
    <col min="7938" max="7938" width="32.375" style="154" customWidth="1"/>
    <col min="7939" max="7939" width="6.5" style="154" customWidth="1"/>
    <col min="7940" max="7940" width="11.125" style="154" bestFit="1" customWidth="1"/>
    <col min="7941" max="7941" width="8.75" style="154" customWidth="1"/>
    <col min="7942" max="7943" width="7.75" style="154" bestFit="1" customWidth="1"/>
    <col min="7944" max="7944" width="6.625" style="154" customWidth="1"/>
    <col min="7945" max="7945" width="7.75" style="154" customWidth="1"/>
    <col min="7946" max="7946" width="6.875" style="154" customWidth="1"/>
    <col min="7947" max="7947" width="7.875" style="154" customWidth="1"/>
    <col min="7948" max="7948" width="8" style="154" customWidth="1"/>
    <col min="7949" max="7949" width="6.75" style="154" customWidth="1"/>
    <col min="7950" max="7950" width="5.875" style="154" customWidth="1"/>
    <col min="7951" max="7951" width="8.125" style="154" customWidth="1"/>
    <col min="7952" max="7952" width="6.75" style="154" customWidth="1"/>
    <col min="7953" max="7957" width="5.875" style="154" customWidth="1"/>
    <col min="7958" max="7959" width="6.75" style="154" customWidth="1"/>
    <col min="7960" max="7960" width="5.875" style="154" customWidth="1"/>
    <col min="7961" max="7961" width="6.75" style="154" customWidth="1"/>
    <col min="7962" max="7975" width="5.875" style="154" customWidth="1"/>
    <col min="7976" max="7976" width="6.625" style="154" customWidth="1"/>
    <col min="7977" max="7980" width="5.875" style="154" customWidth="1"/>
    <col min="7981" max="7981" width="8.625" style="154" customWidth="1"/>
    <col min="7982" max="7983" width="8.75" style="154" customWidth="1"/>
    <col min="7984" max="7984" width="10.375" style="154" customWidth="1"/>
    <col min="7985" max="7986" width="7" style="154" customWidth="1"/>
    <col min="7987" max="8192" width="9" style="154"/>
    <col min="8193" max="8193" width="5.125" style="154" bestFit="1" customWidth="1"/>
    <col min="8194" max="8194" width="32.375" style="154" customWidth="1"/>
    <col min="8195" max="8195" width="6.5" style="154" customWidth="1"/>
    <col min="8196" max="8196" width="11.125" style="154" bestFit="1" customWidth="1"/>
    <col min="8197" max="8197" width="8.75" style="154" customWidth="1"/>
    <col min="8198" max="8199" width="7.75" style="154" bestFit="1" customWidth="1"/>
    <col min="8200" max="8200" width="6.625" style="154" customWidth="1"/>
    <col min="8201" max="8201" width="7.75" style="154" customWidth="1"/>
    <col min="8202" max="8202" width="6.875" style="154" customWidth="1"/>
    <col min="8203" max="8203" width="7.875" style="154" customWidth="1"/>
    <col min="8204" max="8204" width="8" style="154" customWidth="1"/>
    <col min="8205" max="8205" width="6.75" style="154" customWidth="1"/>
    <col min="8206" max="8206" width="5.875" style="154" customWidth="1"/>
    <col min="8207" max="8207" width="8.125" style="154" customWidth="1"/>
    <col min="8208" max="8208" width="6.75" style="154" customWidth="1"/>
    <col min="8209" max="8213" width="5.875" style="154" customWidth="1"/>
    <col min="8214" max="8215" width="6.75" style="154" customWidth="1"/>
    <col min="8216" max="8216" width="5.875" style="154" customWidth="1"/>
    <col min="8217" max="8217" width="6.75" style="154" customWidth="1"/>
    <col min="8218" max="8231" width="5.875" style="154" customWidth="1"/>
    <col min="8232" max="8232" width="6.625" style="154" customWidth="1"/>
    <col min="8233" max="8236" width="5.875" style="154" customWidth="1"/>
    <col min="8237" max="8237" width="8.625" style="154" customWidth="1"/>
    <col min="8238" max="8239" width="8.75" style="154" customWidth="1"/>
    <col min="8240" max="8240" width="10.375" style="154" customWidth="1"/>
    <col min="8241" max="8242" width="7" style="154" customWidth="1"/>
    <col min="8243" max="8448" width="9" style="154"/>
    <col min="8449" max="8449" width="5.125" style="154" bestFit="1" customWidth="1"/>
    <col min="8450" max="8450" width="32.375" style="154" customWidth="1"/>
    <col min="8451" max="8451" width="6.5" style="154" customWidth="1"/>
    <col min="8452" max="8452" width="11.125" style="154" bestFit="1" customWidth="1"/>
    <col min="8453" max="8453" width="8.75" style="154" customWidth="1"/>
    <col min="8454" max="8455" width="7.75" style="154" bestFit="1" customWidth="1"/>
    <col min="8456" max="8456" width="6.625" style="154" customWidth="1"/>
    <col min="8457" max="8457" width="7.75" style="154" customWidth="1"/>
    <col min="8458" max="8458" width="6.875" style="154" customWidth="1"/>
    <col min="8459" max="8459" width="7.875" style="154" customWidth="1"/>
    <col min="8460" max="8460" width="8" style="154" customWidth="1"/>
    <col min="8461" max="8461" width="6.75" style="154" customWidth="1"/>
    <col min="8462" max="8462" width="5.875" style="154" customWidth="1"/>
    <col min="8463" max="8463" width="8.125" style="154" customWidth="1"/>
    <col min="8464" max="8464" width="6.75" style="154" customWidth="1"/>
    <col min="8465" max="8469" width="5.875" style="154" customWidth="1"/>
    <col min="8470" max="8471" width="6.75" style="154" customWidth="1"/>
    <col min="8472" max="8472" width="5.875" style="154" customWidth="1"/>
    <col min="8473" max="8473" width="6.75" style="154" customWidth="1"/>
    <col min="8474" max="8487" width="5.875" style="154" customWidth="1"/>
    <col min="8488" max="8488" width="6.625" style="154" customWidth="1"/>
    <col min="8489" max="8492" width="5.875" style="154" customWidth="1"/>
    <col min="8493" max="8493" width="8.625" style="154" customWidth="1"/>
    <col min="8494" max="8495" width="8.75" style="154" customWidth="1"/>
    <col min="8496" max="8496" width="10.375" style="154" customWidth="1"/>
    <col min="8497" max="8498" width="7" style="154" customWidth="1"/>
    <col min="8499" max="8704" width="9" style="154"/>
    <col min="8705" max="8705" width="5.125" style="154" bestFit="1" customWidth="1"/>
    <col min="8706" max="8706" width="32.375" style="154" customWidth="1"/>
    <col min="8707" max="8707" width="6.5" style="154" customWidth="1"/>
    <col min="8708" max="8708" width="11.125" style="154" bestFit="1" customWidth="1"/>
    <col min="8709" max="8709" width="8.75" style="154" customWidth="1"/>
    <col min="8710" max="8711" width="7.75" style="154" bestFit="1" customWidth="1"/>
    <col min="8712" max="8712" width="6.625" style="154" customWidth="1"/>
    <col min="8713" max="8713" width="7.75" style="154" customWidth="1"/>
    <col min="8714" max="8714" width="6.875" style="154" customWidth="1"/>
    <col min="8715" max="8715" width="7.875" style="154" customWidth="1"/>
    <col min="8716" max="8716" width="8" style="154" customWidth="1"/>
    <col min="8717" max="8717" width="6.75" style="154" customWidth="1"/>
    <col min="8718" max="8718" width="5.875" style="154" customWidth="1"/>
    <col min="8719" max="8719" width="8.125" style="154" customWidth="1"/>
    <col min="8720" max="8720" width="6.75" style="154" customWidth="1"/>
    <col min="8721" max="8725" width="5.875" style="154" customWidth="1"/>
    <col min="8726" max="8727" width="6.75" style="154" customWidth="1"/>
    <col min="8728" max="8728" width="5.875" style="154" customWidth="1"/>
    <col min="8729" max="8729" width="6.75" style="154" customWidth="1"/>
    <col min="8730" max="8743" width="5.875" style="154" customWidth="1"/>
    <col min="8744" max="8744" width="6.625" style="154" customWidth="1"/>
    <col min="8745" max="8748" width="5.875" style="154" customWidth="1"/>
    <col min="8749" max="8749" width="8.625" style="154" customWidth="1"/>
    <col min="8750" max="8751" width="8.75" style="154" customWidth="1"/>
    <col min="8752" max="8752" width="10.375" style="154" customWidth="1"/>
    <col min="8753" max="8754" width="7" style="154" customWidth="1"/>
    <col min="8755" max="8960" width="9" style="154"/>
    <col min="8961" max="8961" width="5.125" style="154" bestFit="1" customWidth="1"/>
    <col min="8962" max="8962" width="32.375" style="154" customWidth="1"/>
    <col min="8963" max="8963" width="6.5" style="154" customWidth="1"/>
    <col min="8964" max="8964" width="11.125" style="154" bestFit="1" customWidth="1"/>
    <col min="8965" max="8965" width="8.75" style="154" customWidth="1"/>
    <col min="8966" max="8967" width="7.75" style="154" bestFit="1" customWidth="1"/>
    <col min="8968" max="8968" width="6.625" style="154" customWidth="1"/>
    <col min="8969" max="8969" width="7.75" style="154" customWidth="1"/>
    <col min="8970" max="8970" width="6.875" style="154" customWidth="1"/>
    <col min="8971" max="8971" width="7.875" style="154" customWidth="1"/>
    <col min="8972" max="8972" width="8" style="154" customWidth="1"/>
    <col min="8973" max="8973" width="6.75" style="154" customWidth="1"/>
    <col min="8974" max="8974" width="5.875" style="154" customWidth="1"/>
    <col min="8975" max="8975" width="8.125" style="154" customWidth="1"/>
    <col min="8976" max="8976" width="6.75" style="154" customWidth="1"/>
    <col min="8977" max="8981" width="5.875" style="154" customWidth="1"/>
    <col min="8982" max="8983" width="6.75" style="154" customWidth="1"/>
    <col min="8984" max="8984" width="5.875" style="154" customWidth="1"/>
    <col min="8985" max="8985" width="6.75" style="154" customWidth="1"/>
    <col min="8986" max="8999" width="5.875" style="154" customWidth="1"/>
    <col min="9000" max="9000" width="6.625" style="154" customWidth="1"/>
    <col min="9001" max="9004" width="5.875" style="154" customWidth="1"/>
    <col min="9005" max="9005" width="8.625" style="154" customWidth="1"/>
    <col min="9006" max="9007" width="8.75" style="154" customWidth="1"/>
    <col min="9008" max="9008" width="10.375" style="154" customWidth="1"/>
    <col min="9009" max="9010" width="7" style="154" customWidth="1"/>
    <col min="9011" max="9216" width="9" style="154"/>
    <col min="9217" max="9217" width="5.125" style="154" bestFit="1" customWidth="1"/>
    <col min="9218" max="9218" width="32.375" style="154" customWidth="1"/>
    <col min="9219" max="9219" width="6.5" style="154" customWidth="1"/>
    <col min="9220" max="9220" width="11.125" style="154" bestFit="1" customWidth="1"/>
    <col min="9221" max="9221" width="8.75" style="154" customWidth="1"/>
    <col min="9222" max="9223" width="7.75" style="154" bestFit="1" customWidth="1"/>
    <col min="9224" max="9224" width="6.625" style="154" customWidth="1"/>
    <col min="9225" max="9225" width="7.75" style="154" customWidth="1"/>
    <col min="9226" max="9226" width="6.875" style="154" customWidth="1"/>
    <col min="9227" max="9227" width="7.875" style="154" customWidth="1"/>
    <col min="9228" max="9228" width="8" style="154" customWidth="1"/>
    <col min="9229" max="9229" width="6.75" style="154" customWidth="1"/>
    <col min="9230" max="9230" width="5.875" style="154" customWidth="1"/>
    <col min="9231" max="9231" width="8.125" style="154" customWidth="1"/>
    <col min="9232" max="9232" width="6.75" style="154" customWidth="1"/>
    <col min="9233" max="9237" width="5.875" style="154" customWidth="1"/>
    <col min="9238" max="9239" width="6.75" style="154" customWidth="1"/>
    <col min="9240" max="9240" width="5.875" style="154" customWidth="1"/>
    <col min="9241" max="9241" width="6.75" style="154" customWidth="1"/>
    <col min="9242" max="9255" width="5.875" style="154" customWidth="1"/>
    <col min="9256" max="9256" width="6.625" style="154" customWidth="1"/>
    <col min="9257" max="9260" width="5.875" style="154" customWidth="1"/>
    <col min="9261" max="9261" width="8.625" style="154" customWidth="1"/>
    <col min="9262" max="9263" width="8.75" style="154" customWidth="1"/>
    <col min="9264" max="9264" width="10.375" style="154" customWidth="1"/>
    <col min="9265" max="9266" width="7" style="154" customWidth="1"/>
    <col min="9267" max="9472" width="9" style="154"/>
    <col min="9473" max="9473" width="5.125" style="154" bestFit="1" customWidth="1"/>
    <col min="9474" max="9474" width="32.375" style="154" customWidth="1"/>
    <col min="9475" max="9475" width="6.5" style="154" customWidth="1"/>
    <col min="9476" max="9476" width="11.125" style="154" bestFit="1" customWidth="1"/>
    <col min="9477" max="9477" width="8.75" style="154" customWidth="1"/>
    <col min="9478" max="9479" width="7.75" style="154" bestFit="1" customWidth="1"/>
    <col min="9480" max="9480" width="6.625" style="154" customWidth="1"/>
    <col min="9481" max="9481" width="7.75" style="154" customWidth="1"/>
    <col min="9482" max="9482" width="6.875" style="154" customWidth="1"/>
    <col min="9483" max="9483" width="7.875" style="154" customWidth="1"/>
    <col min="9484" max="9484" width="8" style="154" customWidth="1"/>
    <col min="9485" max="9485" width="6.75" style="154" customWidth="1"/>
    <col min="9486" max="9486" width="5.875" style="154" customWidth="1"/>
    <col min="9487" max="9487" width="8.125" style="154" customWidth="1"/>
    <col min="9488" max="9488" width="6.75" style="154" customWidth="1"/>
    <col min="9489" max="9493" width="5.875" style="154" customWidth="1"/>
    <col min="9494" max="9495" width="6.75" style="154" customWidth="1"/>
    <col min="9496" max="9496" width="5.875" style="154" customWidth="1"/>
    <col min="9497" max="9497" width="6.75" style="154" customWidth="1"/>
    <col min="9498" max="9511" width="5.875" style="154" customWidth="1"/>
    <col min="9512" max="9512" width="6.625" style="154" customWidth="1"/>
    <col min="9513" max="9516" width="5.875" style="154" customWidth="1"/>
    <col min="9517" max="9517" width="8.625" style="154" customWidth="1"/>
    <col min="9518" max="9519" width="8.75" style="154" customWidth="1"/>
    <col min="9520" max="9520" width="10.375" style="154" customWidth="1"/>
    <col min="9521" max="9522" width="7" style="154" customWidth="1"/>
    <col min="9523" max="9728" width="9" style="154"/>
    <col min="9729" max="9729" width="5.125" style="154" bestFit="1" customWidth="1"/>
    <col min="9730" max="9730" width="32.375" style="154" customWidth="1"/>
    <col min="9731" max="9731" width="6.5" style="154" customWidth="1"/>
    <col min="9732" max="9732" width="11.125" style="154" bestFit="1" customWidth="1"/>
    <col min="9733" max="9733" width="8.75" style="154" customWidth="1"/>
    <col min="9734" max="9735" width="7.75" style="154" bestFit="1" customWidth="1"/>
    <col min="9736" max="9736" width="6.625" style="154" customWidth="1"/>
    <col min="9737" max="9737" width="7.75" style="154" customWidth="1"/>
    <col min="9738" max="9738" width="6.875" style="154" customWidth="1"/>
    <col min="9739" max="9739" width="7.875" style="154" customWidth="1"/>
    <col min="9740" max="9740" width="8" style="154" customWidth="1"/>
    <col min="9741" max="9741" width="6.75" style="154" customWidth="1"/>
    <col min="9742" max="9742" width="5.875" style="154" customWidth="1"/>
    <col min="9743" max="9743" width="8.125" style="154" customWidth="1"/>
    <col min="9744" max="9744" width="6.75" style="154" customWidth="1"/>
    <col min="9745" max="9749" width="5.875" style="154" customWidth="1"/>
    <col min="9750" max="9751" width="6.75" style="154" customWidth="1"/>
    <col min="9752" max="9752" width="5.875" style="154" customWidth="1"/>
    <col min="9753" max="9753" width="6.75" style="154" customWidth="1"/>
    <col min="9754" max="9767" width="5.875" style="154" customWidth="1"/>
    <col min="9768" max="9768" width="6.625" style="154" customWidth="1"/>
    <col min="9769" max="9772" width="5.875" style="154" customWidth="1"/>
    <col min="9773" max="9773" width="8.625" style="154" customWidth="1"/>
    <col min="9774" max="9775" width="8.75" style="154" customWidth="1"/>
    <col min="9776" max="9776" width="10.375" style="154" customWidth="1"/>
    <col min="9777" max="9778" width="7" style="154" customWidth="1"/>
    <col min="9779" max="9984" width="9" style="154"/>
    <col min="9985" max="9985" width="5.125" style="154" bestFit="1" customWidth="1"/>
    <col min="9986" max="9986" width="32.375" style="154" customWidth="1"/>
    <col min="9987" max="9987" width="6.5" style="154" customWidth="1"/>
    <col min="9988" max="9988" width="11.125" style="154" bestFit="1" customWidth="1"/>
    <col min="9989" max="9989" width="8.75" style="154" customWidth="1"/>
    <col min="9990" max="9991" width="7.75" style="154" bestFit="1" customWidth="1"/>
    <col min="9992" max="9992" width="6.625" style="154" customWidth="1"/>
    <col min="9993" max="9993" width="7.75" style="154" customWidth="1"/>
    <col min="9994" max="9994" width="6.875" style="154" customWidth="1"/>
    <col min="9995" max="9995" width="7.875" style="154" customWidth="1"/>
    <col min="9996" max="9996" width="8" style="154" customWidth="1"/>
    <col min="9997" max="9997" width="6.75" style="154" customWidth="1"/>
    <col min="9998" max="9998" width="5.875" style="154" customWidth="1"/>
    <col min="9999" max="9999" width="8.125" style="154" customWidth="1"/>
    <col min="10000" max="10000" width="6.75" style="154" customWidth="1"/>
    <col min="10001" max="10005" width="5.875" style="154" customWidth="1"/>
    <col min="10006" max="10007" width="6.75" style="154" customWidth="1"/>
    <col min="10008" max="10008" width="5.875" style="154" customWidth="1"/>
    <col min="10009" max="10009" width="6.75" style="154" customWidth="1"/>
    <col min="10010" max="10023" width="5.875" style="154" customWidth="1"/>
    <col min="10024" max="10024" width="6.625" style="154" customWidth="1"/>
    <col min="10025" max="10028" width="5.875" style="154" customWidth="1"/>
    <col min="10029" max="10029" width="8.625" style="154" customWidth="1"/>
    <col min="10030" max="10031" width="8.75" style="154" customWidth="1"/>
    <col min="10032" max="10032" width="10.375" style="154" customWidth="1"/>
    <col min="10033" max="10034" width="7" style="154" customWidth="1"/>
    <col min="10035" max="10240" width="9" style="154"/>
    <col min="10241" max="10241" width="5.125" style="154" bestFit="1" customWidth="1"/>
    <col min="10242" max="10242" width="32.375" style="154" customWidth="1"/>
    <col min="10243" max="10243" width="6.5" style="154" customWidth="1"/>
    <col min="10244" max="10244" width="11.125" style="154" bestFit="1" customWidth="1"/>
    <col min="10245" max="10245" width="8.75" style="154" customWidth="1"/>
    <col min="10246" max="10247" width="7.75" style="154" bestFit="1" customWidth="1"/>
    <col min="10248" max="10248" width="6.625" style="154" customWidth="1"/>
    <col min="10249" max="10249" width="7.75" style="154" customWidth="1"/>
    <col min="10250" max="10250" width="6.875" style="154" customWidth="1"/>
    <col min="10251" max="10251" width="7.875" style="154" customWidth="1"/>
    <col min="10252" max="10252" width="8" style="154" customWidth="1"/>
    <col min="10253" max="10253" width="6.75" style="154" customWidth="1"/>
    <col min="10254" max="10254" width="5.875" style="154" customWidth="1"/>
    <col min="10255" max="10255" width="8.125" style="154" customWidth="1"/>
    <col min="10256" max="10256" width="6.75" style="154" customWidth="1"/>
    <col min="10257" max="10261" width="5.875" style="154" customWidth="1"/>
    <col min="10262" max="10263" width="6.75" style="154" customWidth="1"/>
    <col min="10264" max="10264" width="5.875" style="154" customWidth="1"/>
    <col min="10265" max="10265" width="6.75" style="154" customWidth="1"/>
    <col min="10266" max="10279" width="5.875" style="154" customWidth="1"/>
    <col min="10280" max="10280" width="6.625" style="154" customWidth="1"/>
    <col min="10281" max="10284" width="5.875" style="154" customWidth="1"/>
    <col min="10285" max="10285" width="8.625" style="154" customWidth="1"/>
    <col min="10286" max="10287" width="8.75" style="154" customWidth="1"/>
    <col min="10288" max="10288" width="10.375" style="154" customWidth="1"/>
    <col min="10289" max="10290" width="7" style="154" customWidth="1"/>
    <col min="10291" max="10496" width="9" style="154"/>
    <col min="10497" max="10497" width="5.125" style="154" bestFit="1" customWidth="1"/>
    <col min="10498" max="10498" width="32.375" style="154" customWidth="1"/>
    <col min="10499" max="10499" width="6.5" style="154" customWidth="1"/>
    <col min="10500" max="10500" width="11.125" style="154" bestFit="1" customWidth="1"/>
    <col min="10501" max="10501" width="8.75" style="154" customWidth="1"/>
    <col min="10502" max="10503" width="7.75" style="154" bestFit="1" customWidth="1"/>
    <col min="10504" max="10504" width="6.625" style="154" customWidth="1"/>
    <col min="10505" max="10505" width="7.75" style="154" customWidth="1"/>
    <col min="10506" max="10506" width="6.875" style="154" customWidth="1"/>
    <col min="10507" max="10507" width="7.875" style="154" customWidth="1"/>
    <col min="10508" max="10508" width="8" style="154" customWidth="1"/>
    <col min="10509" max="10509" width="6.75" style="154" customWidth="1"/>
    <col min="10510" max="10510" width="5.875" style="154" customWidth="1"/>
    <col min="10511" max="10511" width="8.125" style="154" customWidth="1"/>
    <col min="10512" max="10512" width="6.75" style="154" customWidth="1"/>
    <col min="10513" max="10517" width="5.875" style="154" customWidth="1"/>
    <col min="10518" max="10519" width="6.75" style="154" customWidth="1"/>
    <col min="10520" max="10520" width="5.875" style="154" customWidth="1"/>
    <col min="10521" max="10521" width="6.75" style="154" customWidth="1"/>
    <col min="10522" max="10535" width="5.875" style="154" customWidth="1"/>
    <col min="10536" max="10536" width="6.625" style="154" customWidth="1"/>
    <col min="10537" max="10540" width="5.875" style="154" customWidth="1"/>
    <col min="10541" max="10541" width="8.625" style="154" customWidth="1"/>
    <col min="10542" max="10543" width="8.75" style="154" customWidth="1"/>
    <col min="10544" max="10544" width="10.375" style="154" customWidth="1"/>
    <col min="10545" max="10546" width="7" style="154" customWidth="1"/>
    <col min="10547" max="10752" width="9" style="154"/>
    <col min="10753" max="10753" width="5.125" style="154" bestFit="1" customWidth="1"/>
    <col min="10754" max="10754" width="32.375" style="154" customWidth="1"/>
    <col min="10755" max="10755" width="6.5" style="154" customWidth="1"/>
    <col min="10756" max="10756" width="11.125" style="154" bestFit="1" customWidth="1"/>
    <col min="10757" max="10757" width="8.75" style="154" customWidth="1"/>
    <col min="10758" max="10759" width="7.75" style="154" bestFit="1" customWidth="1"/>
    <col min="10760" max="10760" width="6.625" style="154" customWidth="1"/>
    <col min="10761" max="10761" width="7.75" style="154" customWidth="1"/>
    <col min="10762" max="10762" width="6.875" style="154" customWidth="1"/>
    <col min="10763" max="10763" width="7.875" style="154" customWidth="1"/>
    <col min="10764" max="10764" width="8" style="154" customWidth="1"/>
    <col min="10765" max="10765" width="6.75" style="154" customWidth="1"/>
    <col min="10766" max="10766" width="5.875" style="154" customWidth="1"/>
    <col min="10767" max="10767" width="8.125" style="154" customWidth="1"/>
    <col min="10768" max="10768" width="6.75" style="154" customWidth="1"/>
    <col min="10769" max="10773" width="5.875" style="154" customWidth="1"/>
    <col min="10774" max="10775" width="6.75" style="154" customWidth="1"/>
    <col min="10776" max="10776" width="5.875" style="154" customWidth="1"/>
    <col min="10777" max="10777" width="6.75" style="154" customWidth="1"/>
    <col min="10778" max="10791" width="5.875" style="154" customWidth="1"/>
    <col min="10792" max="10792" width="6.625" style="154" customWidth="1"/>
    <col min="10793" max="10796" width="5.875" style="154" customWidth="1"/>
    <col min="10797" max="10797" width="8.625" style="154" customWidth="1"/>
    <col min="10798" max="10799" width="8.75" style="154" customWidth="1"/>
    <col min="10800" max="10800" width="10.375" style="154" customWidth="1"/>
    <col min="10801" max="10802" width="7" style="154" customWidth="1"/>
    <col min="10803" max="11008" width="9" style="154"/>
    <col min="11009" max="11009" width="5.125" style="154" bestFit="1" customWidth="1"/>
    <col min="11010" max="11010" width="32.375" style="154" customWidth="1"/>
    <col min="11011" max="11011" width="6.5" style="154" customWidth="1"/>
    <col min="11012" max="11012" width="11.125" style="154" bestFit="1" customWidth="1"/>
    <col min="11013" max="11013" width="8.75" style="154" customWidth="1"/>
    <col min="11014" max="11015" width="7.75" style="154" bestFit="1" customWidth="1"/>
    <col min="11016" max="11016" width="6.625" style="154" customWidth="1"/>
    <col min="11017" max="11017" width="7.75" style="154" customWidth="1"/>
    <col min="11018" max="11018" width="6.875" style="154" customWidth="1"/>
    <col min="11019" max="11019" width="7.875" style="154" customWidth="1"/>
    <col min="11020" max="11020" width="8" style="154" customWidth="1"/>
    <col min="11021" max="11021" width="6.75" style="154" customWidth="1"/>
    <col min="11022" max="11022" width="5.875" style="154" customWidth="1"/>
    <col min="11023" max="11023" width="8.125" style="154" customWidth="1"/>
    <col min="11024" max="11024" width="6.75" style="154" customWidth="1"/>
    <col min="11025" max="11029" width="5.875" style="154" customWidth="1"/>
    <col min="11030" max="11031" width="6.75" style="154" customWidth="1"/>
    <col min="11032" max="11032" width="5.875" style="154" customWidth="1"/>
    <col min="11033" max="11033" width="6.75" style="154" customWidth="1"/>
    <col min="11034" max="11047" width="5.875" style="154" customWidth="1"/>
    <col min="11048" max="11048" width="6.625" style="154" customWidth="1"/>
    <col min="11049" max="11052" width="5.875" style="154" customWidth="1"/>
    <col min="11053" max="11053" width="8.625" style="154" customWidth="1"/>
    <col min="11054" max="11055" width="8.75" style="154" customWidth="1"/>
    <col min="11056" max="11056" width="10.375" style="154" customWidth="1"/>
    <col min="11057" max="11058" width="7" style="154" customWidth="1"/>
    <col min="11059" max="11264" width="9" style="154"/>
    <col min="11265" max="11265" width="5.125" style="154" bestFit="1" customWidth="1"/>
    <col min="11266" max="11266" width="32.375" style="154" customWidth="1"/>
    <col min="11267" max="11267" width="6.5" style="154" customWidth="1"/>
    <col min="11268" max="11268" width="11.125" style="154" bestFit="1" customWidth="1"/>
    <col min="11269" max="11269" width="8.75" style="154" customWidth="1"/>
    <col min="11270" max="11271" width="7.75" style="154" bestFit="1" customWidth="1"/>
    <col min="11272" max="11272" width="6.625" style="154" customWidth="1"/>
    <col min="11273" max="11273" width="7.75" style="154" customWidth="1"/>
    <col min="11274" max="11274" width="6.875" style="154" customWidth="1"/>
    <col min="11275" max="11275" width="7.875" style="154" customWidth="1"/>
    <col min="11276" max="11276" width="8" style="154" customWidth="1"/>
    <col min="11277" max="11277" width="6.75" style="154" customWidth="1"/>
    <col min="11278" max="11278" width="5.875" style="154" customWidth="1"/>
    <col min="11279" max="11279" width="8.125" style="154" customWidth="1"/>
    <col min="11280" max="11280" width="6.75" style="154" customWidth="1"/>
    <col min="11281" max="11285" width="5.875" style="154" customWidth="1"/>
    <col min="11286" max="11287" width="6.75" style="154" customWidth="1"/>
    <col min="11288" max="11288" width="5.875" style="154" customWidth="1"/>
    <col min="11289" max="11289" width="6.75" style="154" customWidth="1"/>
    <col min="11290" max="11303" width="5.875" style="154" customWidth="1"/>
    <col min="11304" max="11304" width="6.625" style="154" customWidth="1"/>
    <col min="11305" max="11308" width="5.875" style="154" customWidth="1"/>
    <col min="11309" max="11309" width="8.625" style="154" customWidth="1"/>
    <col min="11310" max="11311" width="8.75" style="154" customWidth="1"/>
    <col min="11312" max="11312" width="10.375" style="154" customWidth="1"/>
    <col min="11313" max="11314" width="7" style="154" customWidth="1"/>
    <col min="11315" max="11520" width="9" style="154"/>
    <col min="11521" max="11521" width="5.125" style="154" bestFit="1" customWidth="1"/>
    <col min="11522" max="11522" width="32.375" style="154" customWidth="1"/>
    <col min="11523" max="11523" width="6.5" style="154" customWidth="1"/>
    <col min="11524" max="11524" width="11.125" style="154" bestFit="1" customWidth="1"/>
    <col min="11525" max="11525" width="8.75" style="154" customWidth="1"/>
    <col min="11526" max="11527" width="7.75" style="154" bestFit="1" customWidth="1"/>
    <col min="11528" max="11528" width="6.625" style="154" customWidth="1"/>
    <col min="11529" max="11529" width="7.75" style="154" customWidth="1"/>
    <col min="11530" max="11530" width="6.875" style="154" customWidth="1"/>
    <col min="11531" max="11531" width="7.875" style="154" customWidth="1"/>
    <col min="11532" max="11532" width="8" style="154" customWidth="1"/>
    <col min="11533" max="11533" width="6.75" style="154" customWidth="1"/>
    <col min="11534" max="11534" width="5.875" style="154" customWidth="1"/>
    <col min="11535" max="11535" width="8.125" style="154" customWidth="1"/>
    <col min="11536" max="11536" width="6.75" style="154" customWidth="1"/>
    <col min="11537" max="11541" width="5.875" style="154" customWidth="1"/>
    <col min="11542" max="11543" width="6.75" style="154" customWidth="1"/>
    <col min="11544" max="11544" width="5.875" style="154" customWidth="1"/>
    <col min="11545" max="11545" width="6.75" style="154" customWidth="1"/>
    <col min="11546" max="11559" width="5.875" style="154" customWidth="1"/>
    <col min="11560" max="11560" width="6.625" style="154" customWidth="1"/>
    <col min="11561" max="11564" width="5.875" style="154" customWidth="1"/>
    <col min="11565" max="11565" width="8.625" style="154" customWidth="1"/>
    <col min="11566" max="11567" width="8.75" style="154" customWidth="1"/>
    <col min="11568" max="11568" width="10.375" style="154" customWidth="1"/>
    <col min="11569" max="11570" width="7" style="154" customWidth="1"/>
    <col min="11571" max="11776" width="9" style="154"/>
    <col min="11777" max="11777" width="5.125" style="154" bestFit="1" customWidth="1"/>
    <col min="11778" max="11778" width="32.375" style="154" customWidth="1"/>
    <col min="11779" max="11779" width="6.5" style="154" customWidth="1"/>
    <col min="11780" max="11780" width="11.125" style="154" bestFit="1" customWidth="1"/>
    <col min="11781" max="11781" width="8.75" style="154" customWidth="1"/>
    <col min="11782" max="11783" width="7.75" style="154" bestFit="1" customWidth="1"/>
    <col min="11784" max="11784" width="6.625" style="154" customWidth="1"/>
    <col min="11785" max="11785" width="7.75" style="154" customWidth="1"/>
    <col min="11786" max="11786" width="6.875" style="154" customWidth="1"/>
    <col min="11787" max="11787" width="7.875" style="154" customWidth="1"/>
    <col min="11788" max="11788" width="8" style="154" customWidth="1"/>
    <col min="11789" max="11789" width="6.75" style="154" customWidth="1"/>
    <col min="11790" max="11790" width="5.875" style="154" customWidth="1"/>
    <col min="11791" max="11791" width="8.125" style="154" customWidth="1"/>
    <col min="11792" max="11792" width="6.75" style="154" customWidth="1"/>
    <col min="11793" max="11797" width="5.875" style="154" customWidth="1"/>
    <col min="11798" max="11799" width="6.75" style="154" customWidth="1"/>
    <col min="11800" max="11800" width="5.875" style="154" customWidth="1"/>
    <col min="11801" max="11801" width="6.75" style="154" customWidth="1"/>
    <col min="11802" max="11815" width="5.875" style="154" customWidth="1"/>
    <col min="11816" max="11816" width="6.625" style="154" customWidth="1"/>
    <col min="11817" max="11820" width="5.875" style="154" customWidth="1"/>
    <col min="11821" max="11821" width="8.625" style="154" customWidth="1"/>
    <col min="11822" max="11823" width="8.75" style="154" customWidth="1"/>
    <col min="11824" max="11824" width="10.375" style="154" customWidth="1"/>
    <col min="11825" max="11826" width="7" style="154" customWidth="1"/>
    <col min="11827" max="12032" width="9" style="154"/>
    <col min="12033" max="12033" width="5.125" style="154" bestFit="1" customWidth="1"/>
    <col min="12034" max="12034" width="32.375" style="154" customWidth="1"/>
    <col min="12035" max="12035" width="6.5" style="154" customWidth="1"/>
    <col min="12036" max="12036" width="11.125" style="154" bestFit="1" customWidth="1"/>
    <col min="12037" max="12037" width="8.75" style="154" customWidth="1"/>
    <col min="12038" max="12039" width="7.75" style="154" bestFit="1" customWidth="1"/>
    <col min="12040" max="12040" width="6.625" style="154" customWidth="1"/>
    <col min="12041" max="12041" width="7.75" style="154" customWidth="1"/>
    <col min="12042" max="12042" width="6.875" style="154" customWidth="1"/>
    <col min="12043" max="12043" width="7.875" style="154" customWidth="1"/>
    <col min="12044" max="12044" width="8" style="154" customWidth="1"/>
    <col min="12045" max="12045" width="6.75" style="154" customWidth="1"/>
    <col min="12046" max="12046" width="5.875" style="154" customWidth="1"/>
    <col min="12047" max="12047" width="8.125" style="154" customWidth="1"/>
    <col min="12048" max="12048" width="6.75" style="154" customWidth="1"/>
    <col min="12049" max="12053" width="5.875" style="154" customWidth="1"/>
    <col min="12054" max="12055" width="6.75" style="154" customWidth="1"/>
    <col min="12056" max="12056" width="5.875" style="154" customWidth="1"/>
    <col min="12057" max="12057" width="6.75" style="154" customWidth="1"/>
    <col min="12058" max="12071" width="5.875" style="154" customWidth="1"/>
    <col min="12072" max="12072" width="6.625" style="154" customWidth="1"/>
    <col min="12073" max="12076" width="5.875" style="154" customWidth="1"/>
    <col min="12077" max="12077" width="8.625" style="154" customWidth="1"/>
    <col min="12078" max="12079" width="8.75" style="154" customWidth="1"/>
    <col min="12080" max="12080" width="10.375" style="154" customWidth="1"/>
    <col min="12081" max="12082" width="7" style="154" customWidth="1"/>
    <col min="12083" max="12288" width="9" style="154"/>
    <col min="12289" max="12289" width="5.125" style="154" bestFit="1" customWidth="1"/>
    <col min="12290" max="12290" width="32.375" style="154" customWidth="1"/>
    <col min="12291" max="12291" width="6.5" style="154" customWidth="1"/>
    <col min="12292" max="12292" width="11.125" style="154" bestFit="1" customWidth="1"/>
    <col min="12293" max="12293" width="8.75" style="154" customWidth="1"/>
    <col min="12294" max="12295" width="7.75" style="154" bestFit="1" customWidth="1"/>
    <col min="12296" max="12296" width="6.625" style="154" customWidth="1"/>
    <col min="12297" max="12297" width="7.75" style="154" customWidth="1"/>
    <col min="12298" max="12298" width="6.875" style="154" customWidth="1"/>
    <col min="12299" max="12299" width="7.875" style="154" customWidth="1"/>
    <col min="12300" max="12300" width="8" style="154" customWidth="1"/>
    <col min="12301" max="12301" width="6.75" style="154" customWidth="1"/>
    <col min="12302" max="12302" width="5.875" style="154" customWidth="1"/>
    <col min="12303" max="12303" width="8.125" style="154" customWidth="1"/>
    <col min="12304" max="12304" width="6.75" style="154" customWidth="1"/>
    <col min="12305" max="12309" width="5.875" style="154" customWidth="1"/>
    <col min="12310" max="12311" width="6.75" style="154" customWidth="1"/>
    <col min="12312" max="12312" width="5.875" style="154" customWidth="1"/>
    <col min="12313" max="12313" width="6.75" style="154" customWidth="1"/>
    <col min="12314" max="12327" width="5.875" style="154" customWidth="1"/>
    <col min="12328" max="12328" width="6.625" style="154" customWidth="1"/>
    <col min="12329" max="12332" width="5.875" style="154" customWidth="1"/>
    <col min="12333" max="12333" width="8.625" style="154" customWidth="1"/>
    <col min="12334" max="12335" width="8.75" style="154" customWidth="1"/>
    <col min="12336" max="12336" width="10.375" style="154" customWidth="1"/>
    <col min="12337" max="12338" width="7" style="154" customWidth="1"/>
    <col min="12339" max="12544" width="9" style="154"/>
    <col min="12545" max="12545" width="5.125" style="154" bestFit="1" customWidth="1"/>
    <col min="12546" max="12546" width="32.375" style="154" customWidth="1"/>
    <col min="12547" max="12547" width="6.5" style="154" customWidth="1"/>
    <col min="12548" max="12548" width="11.125" style="154" bestFit="1" customWidth="1"/>
    <col min="12549" max="12549" width="8.75" style="154" customWidth="1"/>
    <col min="12550" max="12551" width="7.75" style="154" bestFit="1" customWidth="1"/>
    <col min="12552" max="12552" width="6.625" style="154" customWidth="1"/>
    <col min="12553" max="12553" width="7.75" style="154" customWidth="1"/>
    <col min="12554" max="12554" width="6.875" style="154" customWidth="1"/>
    <col min="12555" max="12555" width="7.875" style="154" customWidth="1"/>
    <col min="12556" max="12556" width="8" style="154" customWidth="1"/>
    <col min="12557" max="12557" width="6.75" style="154" customWidth="1"/>
    <col min="12558" max="12558" width="5.875" style="154" customWidth="1"/>
    <col min="12559" max="12559" width="8.125" style="154" customWidth="1"/>
    <col min="12560" max="12560" width="6.75" style="154" customWidth="1"/>
    <col min="12561" max="12565" width="5.875" style="154" customWidth="1"/>
    <col min="12566" max="12567" width="6.75" style="154" customWidth="1"/>
    <col min="12568" max="12568" width="5.875" style="154" customWidth="1"/>
    <col min="12569" max="12569" width="6.75" style="154" customWidth="1"/>
    <col min="12570" max="12583" width="5.875" style="154" customWidth="1"/>
    <col min="12584" max="12584" width="6.625" style="154" customWidth="1"/>
    <col min="12585" max="12588" width="5.875" style="154" customWidth="1"/>
    <col min="12589" max="12589" width="8.625" style="154" customWidth="1"/>
    <col min="12590" max="12591" width="8.75" style="154" customWidth="1"/>
    <col min="12592" max="12592" width="10.375" style="154" customWidth="1"/>
    <col min="12593" max="12594" width="7" style="154" customWidth="1"/>
    <col min="12595" max="12800" width="9" style="154"/>
    <col min="12801" max="12801" width="5.125" style="154" bestFit="1" customWidth="1"/>
    <col min="12802" max="12802" width="32.375" style="154" customWidth="1"/>
    <col min="12803" max="12803" width="6.5" style="154" customWidth="1"/>
    <col min="12804" max="12804" width="11.125" style="154" bestFit="1" customWidth="1"/>
    <col min="12805" max="12805" width="8.75" style="154" customWidth="1"/>
    <col min="12806" max="12807" width="7.75" style="154" bestFit="1" customWidth="1"/>
    <col min="12808" max="12808" width="6.625" style="154" customWidth="1"/>
    <col min="12809" max="12809" width="7.75" style="154" customWidth="1"/>
    <col min="12810" max="12810" width="6.875" style="154" customWidth="1"/>
    <col min="12811" max="12811" width="7.875" style="154" customWidth="1"/>
    <col min="12812" max="12812" width="8" style="154" customWidth="1"/>
    <col min="12813" max="12813" width="6.75" style="154" customWidth="1"/>
    <col min="12814" max="12814" width="5.875" style="154" customWidth="1"/>
    <col min="12815" max="12815" width="8.125" style="154" customWidth="1"/>
    <col min="12816" max="12816" width="6.75" style="154" customWidth="1"/>
    <col min="12817" max="12821" width="5.875" style="154" customWidth="1"/>
    <col min="12822" max="12823" width="6.75" style="154" customWidth="1"/>
    <col min="12824" max="12824" width="5.875" style="154" customWidth="1"/>
    <col min="12825" max="12825" width="6.75" style="154" customWidth="1"/>
    <col min="12826" max="12839" width="5.875" style="154" customWidth="1"/>
    <col min="12840" max="12840" width="6.625" style="154" customWidth="1"/>
    <col min="12841" max="12844" width="5.875" style="154" customWidth="1"/>
    <col min="12845" max="12845" width="8.625" style="154" customWidth="1"/>
    <col min="12846" max="12847" width="8.75" style="154" customWidth="1"/>
    <col min="12848" max="12848" width="10.375" style="154" customWidth="1"/>
    <col min="12849" max="12850" width="7" style="154" customWidth="1"/>
    <col min="12851" max="13056" width="9" style="154"/>
    <col min="13057" max="13057" width="5.125" style="154" bestFit="1" customWidth="1"/>
    <col min="13058" max="13058" width="32.375" style="154" customWidth="1"/>
    <col min="13059" max="13059" width="6.5" style="154" customWidth="1"/>
    <col min="13060" max="13060" width="11.125" style="154" bestFit="1" customWidth="1"/>
    <col min="13061" max="13061" width="8.75" style="154" customWidth="1"/>
    <col min="13062" max="13063" width="7.75" style="154" bestFit="1" customWidth="1"/>
    <col min="13064" max="13064" width="6.625" style="154" customWidth="1"/>
    <col min="13065" max="13065" width="7.75" style="154" customWidth="1"/>
    <col min="13066" max="13066" width="6.875" style="154" customWidth="1"/>
    <col min="13067" max="13067" width="7.875" style="154" customWidth="1"/>
    <col min="13068" max="13068" width="8" style="154" customWidth="1"/>
    <col min="13069" max="13069" width="6.75" style="154" customWidth="1"/>
    <col min="13070" max="13070" width="5.875" style="154" customWidth="1"/>
    <col min="13071" max="13071" width="8.125" style="154" customWidth="1"/>
    <col min="13072" max="13072" width="6.75" style="154" customWidth="1"/>
    <col min="13073" max="13077" width="5.875" style="154" customWidth="1"/>
    <col min="13078" max="13079" width="6.75" style="154" customWidth="1"/>
    <col min="13080" max="13080" width="5.875" style="154" customWidth="1"/>
    <col min="13081" max="13081" width="6.75" style="154" customWidth="1"/>
    <col min="13082" max="13095" width="5.875" style="154" customWidth="1"/>
    <col min="13096" max="13096" width="6.625" style="154" customWidth="1"/>
    <col min="13097" max="13100" width="5.875" style="154" customWidth="1"/>
    <col min="13101" max="13101" width="8.625" style="154" customWidth="1"/>
    <col min="13102" max="13103" width="8.75" style="154" customWidth="1"/>
    <col min="13104" max="13104" width="10.375" style="154" customWidth="1"/>
    <col min="13105" max="13106" width="7" style="154" customWidth="1"/>
    <col min="13107" max="13312" width="9" style="154"/>
    <col min="13313" max="13313" width="5.125" style="154" bestFit="1" customWidth="1"/>
    <col min="13314" max="13314" width="32.375" style="154" customWidth="1"/>
    <col min="13315" max="13315" width="6.5" style="154" customWidth="1"/>
    <col min="13316" max="13316" width="11.125" style="154" bestFit="1" customWidth="1"/>
    <col min="13317" max="13317" width="8.75" style="154" customWidth="1"/>
    <col min="13318" max="13319" width="7.75" style="154" bestFit="1" customWidth="1"/>
    <col min="13320" max="13320" width="6.625" style="154" customWidth="1"/>
    <col min="13321" max="13321" width="7.75" style="154" customWidth="1"/>
    <col min="13322" max="13322" width="6.875" style="154" customWidth="1"/>
    <col min="13323" max="13323" width="7.875" style="154" customWidth="1"/>
    <col min="13324" max="13324" width="8" style="154" customWidth="1"/>
    <col min="13325" max="13325" width="6.75" style="154" customWidth="1"/>
    <col min="13326" max="13326" width="5.875" style="154" customWidth="1"/>
    <col min="13327" max="13327" width="8.125" style="154" customWidth="1"/>
    <col min="13328" max="13328" width="6.75" style="154" customWidth="1"/>
    <col min="13329" max="13333" width="5.875" style="154" customWidth="1"/>
    <col min="13334" max="13335" width="6.75" style="154" customWidth="1"/>
    <col min="13336" max="13336" width="5.875" style="154" customWidth="1"/>
    <col min="13337" max="13337" width="6.75" style="154" customWidth="1"/>
    <col min="13338" max="13351" width="5.875" style="154" customWidth="1"/>
    <col min="13352" max="13352" width="6.625" style="154" customWidth="1"/>
    <col min="13353" max="13356" width="5.875" style="154" customWidth="1"/>
    <col min="13357" max="13357" width="8.625" style="154" customWidth="1"/>
    <col min="13358" max="13359" width="8.75" style="154" customWidth="1"/>
    <col min="13360" max="13360" width="10.375" style="154" customWidth="1"/>
    <col min="13361" max="13362" width="7" style="154" customWidth="1"/>
    <col min="13363" max="13568" width="9" style="154"/>
    <col min="13569" max="13569" width="5.125" style="154" bestFit="1" customWidth="1"/>
    <col min="13570" max="13570" width="32.375" style="154" customWidth="1"/>
    <col min="13571" max="13571" width="6.5" style="154" customWidth="1"/>
    <col min="13572" max="13572" width="11.125" style="154" bestFit="1" customWidth="1"/>
    <col min="13573" max="13573" width="8.75" style="154" customWidth="1"/>
    <col min="13574" max="13575" width="7.75" style="154" bestFit="1" customWidth="1"/>
    <col min="13576" max="13576" width="6.625" style="154" customWidth="1"/>
    <col min="13577" max="13577" width="7.75" style="154" customWidth="1"/>
    <col min="13578" max="13578" width="6.875" style="154" customWidth="1"/>
    <col min="13579" max="13579" width="7.875" style="154" customWidth="1"/>
    <col min="13580" max="13580" width="8" style="154" customWidth="1"/>
    <col min="13581" max="13581" width="6.75" style="154" customWidth="1"/>
    <col min="13582" max="13582" width="5.875" style="154" customWidth="1"/>
    <col min="13583" max="13583" width="8.125" style="154" customWidth="1"/>
    <col min="13584" max="13584" width="6.75" style="154" customWidth="1"/>
    <col min="13585" max="13589" width="5.875" style="154" customWidth="1"/>
    <col min="13590" max="13591" width="6.75" style="154" customWidth="1"/>
    <col min="13592" max="13592" width="5.875" style="154" customWidth="1"/>
    <col min="13593" max="13593" width="6.75" style="154" customWidth="1"/>
    <col min="13594" max="13607" width="5.875" style="154" customWidth="1"/>
    <col min="13608" max="13608" width="6.625" style="154" customWidth="1"/>
    <col min="13609" max="13612" width="5.875" style="154" customWidth="1"/>
    <col min="13613" max="13613" width="8.625" style="154" customWidth="1"/>
    <col min="13614" max="13615" width="8.75" style="154" customWidth="1"/>
    <col min="13616" max="13616" width="10.375" style="154" customWidth="1"/>
    <col min="13617" max="13618" width="7" style="154" customWidth="1"/>
    <col min="13619" max="13824" width="9" style="154"/>
    <col min="13825" max="13825" width="5.125" style="154" bestFit="1" customWidth="1"/>
    <col min="13826" max="13826" width="32.375" style="154" customWidth="1"/>
    <col min="13827" max="13827" width="6.5" style="154" customWidth="1"/>
    <col min="13828" max="13828" width="11.125" style="154" bestFit="1" customWidth="1"/>
    <col min="13829" max="13829" width="8.75" style="154" customWidth="1"/>
    <col min="13830" max="13831" width="7.75" style="154" bestFit="1" customWidth="1"/>
    <col min="13832" max="13832" width="6.625" style="154" customWidth="1"/>
    <col min="13833" max="13833" width="7.75" style="154" customWidth="1"/>
    <col min="13834" max="13834" width="6.875" style="154" customWidth="1"/>
    <col min="13835" max="13835" width="7.875" style="154" customWidth="1"/>
    <col min="13836" max="13836" width="8" style="154" customWidth="1"/>
    <col min="13837" max="13837" width="6.75" style="154" customWidth="1"/>
    <col min="13838" max="13838" width="5.875" style="154" customWidth="1"/>
    <col min="13839" max="13839" width="8.125" style="154" customWidth="1"/>
    <col min="13840" max="13840" width="6.75" style="154" customWidth="1"/>
    <col min="13841" max="13845" width="5.875" style="154" customWidth="1"/>
    <col min="13846" max="13847" width="6.75" style="154" customWidth="1"/>
    <col min="13848" max="13848" width="5.875" style="154" customWidth="1"/>
    <col min="13849" max="13849" width="6.75" style="154" customWidth="1"/>
    <col min="13850" max="13863" width="5.875" style="154" customWidth="1"/>
    <col min="13864" max="13864" width="6.625" style="154" customWidth="1"/>
    <col min="13865" max="13868" width="5.875" style="154" customWidth="1"/>
    <col min="13869" max="13869" width="8.625" style="154" customWidth="1"/>
    <col min="13870" max="13871" width="8.75" style="154" customWidth="1"/>
    <col min="13872" max="13872" width="10.375" style="154" customWidth="1"/>
    <col min="13873" max="13874" width="7" style="154" customWidth="1"/>
    <col min="13875" max="14080" width="9" style="154"/>
    <col min="14081" max="14081" width="5.125" style="154" bestFit="1" customWidth="1"/>
    <col min="14082" max="14082" width="32.375" style="154" customWidth="1"/>
    <col min="14083" max="14083" width="6.5" style="154" customWidth="1"/>
    <col min="14084" max="14084" width="11.125" style="154" bestFit="1" customWidth="1"/>
    <col min="14085" max="14085" width="8.75" style="154" customWidth="1"/>
    <col min="14086" max="14087" width="7.75" style="154" bestFit="1" customWidth="1"/>
    <col min="14088" max="14088" width="6.625" style="154" customWidth="1"/>
    <col min="14089" max="14089" width="7.75" style="154" customWidth="1"/>
    <col min="14090" max="14090" width="6.875" style="154" customWidth="1"/>
    <col min="14091" max="14091" width="7.875" style="154" customWidth="1"/>
    <col min="14092" max="14092" width="8" style="154" customWidth="1"/>
    <col min="14093" max="14093" width="6.75" style="154" customWidth="1"/>
    <col min="14094" max="14094" width="5.875" style="154" customWidth="1"/>
    <col min="14095" max="14095" width="8.125" style="154" customWidth="1"/>
    <col min="14096" max="14096" width="6.75" style="154" customWidth="1"/>
    <col min="14097" max="14101" width="5.875" style="154" customWidth="1"/>
    <col min="14102" max="14103" width="6.75" style="154" customWidth="1"/>
    <col min="14104" max="14104" width="5.875" style="154" customWidth="1"/>
    <col min="14105" max="14105" width="6.75" style="154" customWidth="1"/>
    <col min="14106" max="14119" width="5.875" style="154" customWidth="1"/>
    <col min="14120" max="14120" width="6.625" style="154" customWidth="1"/>
    <col min="14121" max="14124" width="5.875" style="154" customWidth="1"/>
    <col min="14125" max="14125" width="8.625" style="154" customWidth="1"/>
    <col min="14126" max="14127" width="8.75" style="154" customWidth="1"/>
    <col min="14128" max="14128" width="10.375" style="154" customWidth="1"/>
    <col min="14129" max="14130" width="7" style="154" customWidth="1"/>
    <col min="14131" max="14336" width="9" style="154"/>
    <col min="14337" max="14337" width="5.125" style="154" bestFit="1" customWidth="1"/>
    <col min="14338" max="14338" width="32.375" style="154" customWidth="1"/>
    <col min="14339" max="14339" width="6.5" style="154" customWidth="1"/>
    <col min="14340" max="14340" width="11.125" style="154" bestFit="1" customWidth="1"/>
    <col min="14341" max="14341" width="8.75" style="154" customWidth="1"/>
    <col min="14342" max="14343" width="7.75" style="154" bestFit="1" customWidth="1"/>
    <col min="14344" max="14344" width="6.625" style="154" customWidth="1"/>
    <col min="14345" max="14345" width="7.75" style="154" customWidth="1"/>
    <col min="14346" max="14346" width="6.875" style="154" customWidth="1"/>
    <col min="14347" max="14347" width="7.875" style="154" customWidth="1"/>
    <col min="14348" max="14348" width="8" style="154" customWidth="1"/>
    <col min="14349" max="14349" width="6.75" style="154" customWidth="1"/>
    <col min="14350" max="14350" width="5.875" style="154" customWidth="1"/>
    <col min="14351" max="14351" width="8.125" style="154" customWidth="1"/>
    <col min="14352" max="14352" width="6.75" style="154" customWidth="1"/>
    <col min="14353" max="14357" width="5.875" style="154" customWidth="1"/>
    <col min="14358" max="14359" width="6.75" style="154" customWidth="1"/>
    <col min="14360" max="14360" width="5.875" style="154" customWidth="1"/>
    <col min="14361" max="14361" width="6.75" style="154" customWidth="1"/>
    <col min="14362" max="14375" width="5.875" style="154" customWidth="1"/>
    <col min="14376" max="14376" width="6.625" style="154" customWidth="1"/>
    <col min="14377" max="14380" width="5.875" style="154" customWidth="1"/>
    <col min="14381" max="14381" width="8.625" style="154" customWidth="1"/>
    <col min="14382" max="14383" width="8.75" style="154" customWidth="1"/>
    <col min="14384" max="14384" width="10.375" style="154" customWidth="1"/>
    <col min="14385" max="14386" width="7" style="154" customWidth="1"/>
    <col min="14387" max="14592" width="9" style="154"/>
    <col min="14593" max="14593" width="5.125" style="154" bestFit="1" customWidth="1"/>
    <col min="14594" max="14594" width="32.375" style="154" customWidth="1"/>
    <col min="14595" max="14595" width="6.5" style="154" customWidth="1"/>
    <col min="14596" max="14596" width="11.125" style="154" bestFit="1" customWidth="1"/>
    <col min="14597" max="14597" width="8.75" style="154" customWidth="1"/>
    <col min="14598" max="14599" width="7.75" style="154" bestFit="1" customWidth="1"/>
    <col min="14600" max="14600" width="6.625" style="154" customWidth="1"/>
    <col min="14601" max="14601" width="7.75" style="154" customWidth="1"/>
    <col min="14602" max="14602" width="6.875" style="154" customWidth="1"/>
    <col min="14603" max="14603" width="7.875" style="154" customWidth="1"/>
    <col min="14604" max="14604" width="8" style="154" customWidth="1"/>
    <col min="14605" max="14605" width="6.75" style="154" customWidth="1"/>
    <col min="14606" max="14606" width="5.875" style="154" customWidth="1"/>
    <col min="14607" max="14607" width="8.125" style="154" customWidth="1"/>
    <col min="14608" max="14608" width="6.75" style="154" customWidth="1"/>
    <col min="14609" max="14613" width="5.875" style="154" customWidth="1"/>
    <col min="14614" max="14615" width="6.75" style="154" customWidth="1"/>
    <col min="14616" max="14616" width="5.875" style="154" customWidth="1"/>
    <col min="14617" max="14617" width="6.75" style="154" customWidth="1"/>
    <col min="14618" max="14631" width="5.875" style="154" customWidth="1"/>
    <col min="14632" max="14632" width="6.625" style="154" customWidth="1"/>
    <col min="14633" max="14636" width="5.875" style="154" customWidth="1"/>
    <col min="14637" max="14637" width="8.625" style="154" customWidth="1"/>
    <col min="14638" max="14639" width="8.75" style="154" customWidth="1"/>
    <col min="14640" max="14640" width="10.375" style="154" customWidth="1"/>
    <col min="14641" max="14642" width="7" style="154" customWidth="1"/>
    <col min="14643" max="14848" width="9" style="154"/>
    <col min="14849" max="14849" width="5.125" style="154" bestFit="1" customWidth="1"/>
    <col min="14850" max="14850" width="32.375" style="154" customWidth="1"/>
    <col min="14851" max="14851" width="6.5" style="154" customWidth="1"/>
    <col min="14852" max="14852" width="11.125" style="154" bestFit="1" customWidth="1"/>
    <col min="14853" max="14853" width="8.75" style="154" customWidth="1"/>
    <col min="14854" max="14855" width="7.75" style="154" bestFit="1" customWidth="1"/>
    <col min="14856" max="14856" width="6.625" style="154" customWidth="1"/>
    <col min="14857" max="14857" width="7.75" style="154" customWidth="1"/>
    <col min="14858" max="14858" width="6.875" style="154" customWidth="1"/>
    <col min="14859" max="14859" width="7.875" style="154" customWidth="1"/>
    <col min="14860" max="14860" width="8" style="154" customWidth="1"/>
    <col min="14861" max="14861" width="6.75" style="154" customWidth="1"/>
    <col min="14862" max="14862" width="5.875" style="154" customWidth="1"/>
    <col min="14863" max="14863" width="8.125" style="154" customWidth="1"/>
    <col min="14864" max="14864" width="6.75" style="154" customWidth="1"/>
    <col min="14865" max="14869" width="5.875" style="154" customWidth="1"/>
    <col min="14870" max="14871" width="6.75" style="154" customWidth="1"/>
    <col min="14872" max="14872" width="5.875" style="154" customWidth="1"/>
    <col min="14873" max="14873" width="6.75" style="154" customWidth="1"/>
    <col min="14874" max="14887" width="5.875" style="154" customWidth="1"/>
    <col min="14888" max="14888" width="6.625" style="154" customWidth="1"/>
    <col min="14889" max="14892" width="5.875" style="154" customWidth="1"/>
    <col min="14893" max="14893" width="8.625" style="154" customWidth="1"/>
    <col min="14894" max="14895" width="8.75" style="154" customWidth="1"/>
    <col min="14896" max="14896" width="10.375" style="154" customWidth="1"/>
    <col min="14897" max="14898" width="7" style="154" customWidth="1"/>
    <col min="14899" max="15104" width="9" style="154"/>
    <col min="15105" max="15105" width="5.125" style="154" bestFit="1" customWidth="1"/>
    <col min="15106" max="15106" width="32.375" style="154" customWidth="1"/>
    <col min="15107" max="15107" width="6.5" style="154" customWidth="1"/>
    <col min="15108" max="15108" width="11.125" style="154" bestFit="1" customWidth="1"/>
    <col min="15109" max="15109" width="8.75" style="154" customWidth="1"/>
    <col min="15110" max="15111" width="7.75" style="154" bestFit="1" customWidth="1"/>
    <col min="15112" max="15112" width="6.625" style="154" customWidth="1"/>
    <col min="15113" max="15113" width="7.75" style="154" customWidth="1"/>
    <col min="15114" max="15114" width="6.875" style="154" customWidth="1"/>
    <col min="15115" max="15115" width="7.875" style="154" customWidth="1"/>
    <col min="15116" max="15116" width="8" style="154" customWidth="1"/>
    <col min="15117" max="15117" width="6.75" style="154" customWidth="1"/>
    <col min="15118" max="15118" width="5.875" style="154" customWidth="1"/>
    <col min="15119" max="15119" width="8.125" style="154" customWidth="1"/>
    <col min="15120" max="15120" width="6.75" style="154" customWidth="1"/>
    <col min="15121" max="15125" width="5.875" style="154" customWidth="1"/>
    <col min="15126" max="15127" width="6.75" style="154" customWidth="1"/>
    <col min="15128" max="15128" width="5.875" style="154" customWidth="1"/>
    <col min="15129" max="15129" width="6.75" style="154" customWidth="1"/>
    <col min="15130" max="15143" width="5.875" style="154" customWidth="1"/>
    <col min="15144" max="15144" width="6.625" style="154" customWidth="1"/>
    <col min="15145" max="15148" width="5.875" style="154" customWidth="1"/>
    <col min="15149" max="15149" width="8.625" style="154" customWidth="1"/>
    <col min="15150" max="15151" width="8.75" style="154" customWidth="1"/>
    <col min="15152" max="15152" width="10.375" style="154" customWidth="1"/>
    <col min="15153" max="15154" width="7" style="154" customWidth="1"/>
    <col min="15155" max="15360" width="9" style="154"/>
    <col min="15361" max="15361" width="5.125" style="154" bestFit="1" customWidth="1"/>
    <col min="15362" max="15362" width="32.375" style="154" customWidth="1"/>
    <col min="15363" max="15363" width="6.5" style="154" customWidth="1"/>
    <col min="15364" max="15364" width="11.125" style="154" bestFit="1" customWidth="1"/>
    <col min="15365" max="15365" width="8.75" style="154" customWidth="1"/>
    <col min="15366" max="15367" width="7.75" style="154" bestFit="1" customWidth="1"/>
    <col min="15368" max="15368" width="6.625" style="154" customWidth="1"/>
    <col min="15369" max="15369" width="7.75" style="154" customWidth="1"/>
    <col min="15370" max="15370" width="6.875" style="154" customWidth="1"/>
    <col min="15371" max="15371" width="7.875" style="154" customWidth="1"/>
    <col min="15372" max="15372" width="8" style="154" customWidth="1"/>
    <col min="15373" max="15373" width="6.75" style="154" customWidth="1"/>
    <col min="15374" max="15374" width="5.875" style="154" customWidth="1"/>
    <col min="15375" max="15375" width="8.125" style="154" customWidth="1"/>
    <col min="15376" max="15376" width="6.75" style="154" customWidth="1"/>
    <col min="15377" max="15381" width="5.875" style="154" customWidth="1"/>
    <col min="15382" max="15383" width="6.75" style="154" customWidth="1"/>
    <col min="15384" max="15384" width="5.875" style="154" customWidth="1"/>
    <col min="15385" max="15385" width="6.75" style="154" customWidth="1"/>
    <col min="15386" max="15399" width="5.875" style="154" customWidth="1"/>
    <col min="15400" max="15400" width="6.625" style="154" customWidth="1"/>
    <col min="15401" max="15404" width="5.875" style="154" customWidth="1"/>
    <col min="15405" max="15405" width="8.625" style="154" customWidth="1"/>
    <col min="15406" max="15407" width="8.75" style="154" customWidth="1"/>
    <col min="15408" max="15408" width="10.375" style="154" customWidth="1"/>
    <col min="15409" max="15410" width="7" style="154" customWidth="1"/>
    <col min="15411" max="15616" width="9" style="154"/>
    <col min="15617" max="15617" width="5.125" style="154" bestFit="1" customWidth="1"/>
    <col min="15618" max="15618" width="32.375" style="154" customWidth="1"/>
    <col min="15619" max="15619" width="6.5" style="154" customWidth="1"/>
    <col min="15620" max="15620" width="11.125" style="154" bestFit="1" customWidth="1"/>
    <col min="15621" max="15621" width="8.75" style="154" customWidth="1"/>
    <col min="15622" max="15623" width="7.75" style="154" bestFit="1" customWidth="1"/>
    <col min="15624" max="15624" width="6.625" style="154" customWidth="1"/>
    <col min="15625" max="15625" width="7.75" style="154" customWidth="1"/>
    <col min="15626" max="15626" width="6.875" style="154" customWidth="1"/>
    <col min="15627" max="15627" width="7.875" style="154" customWidth="1"/>
    <col min="15628" max="15628" width="8" style="154" customWidth="1"/>
    <col min="15629" max="15629" width="6.75" style="154" customWidth="1"/>
    <col min="15630" max="15630" width="5.875" style="154" customWidth="1"/>
    <col min="15631" max="15631" width="8.125" style="154" customWidth="1"/>
    <col min="15632" max="15632" width="6.75" style="154" customWidth="1"/>
    <col min="15633" max="15637" width="5.875" style="154" customWidth="1"/>
    <col min="15638" max="15639" width="6.75" style="154" customWidth="1"/>
    <col min="15640" max="15640" width="5.875" style="154" customWidth="1"/>
    <col min="15641" max="15641" width="6.75" style="154" customWidth="1"/>
    <col min="15642" max="15655" width="5.875" style="154" customWidth="1"/>
    <col min="15656" max="15656" width="6.625" style="154" customWidth="1"/>
    <col min="15657" max="15660" width="5.875" style="154" customWidth="1"/>
    <col min="15661" max="15661" width="8.625" style="154" customWidth="1"/>
    <col min="15662" max="15663" width="8.75" style="154" customWidth="1"/>
    <col min="15664" max="15664" width="10.375" style="154" customWidth="1"/>
    <col min="15665" max="15666" width="7" style="154" customWidth="1"/>
    <col min="15667" max="15872" width="9" style="154"/>
    <col min="15873" max="15873" width="5.125" style="154" bestFit="1" customWidth="1"/>
    <col min="15874" max="15874" width="32.375" style="154" customWidth="1"/>
    <col min="15875" max="15875" width="6.5" style="154" customWidth="1"/>
    <col min="15876" max="15876" width="11.125" style="154" bestFit="1" customWidth="1"/>
    <col min="15877" max="15877" width="8.75" style="154" customWidth="1"/>
    <col min="15878" max="15879" width="7.75" style="154" bestFit="1" customWidth="1"/>
    <col min="15880" max="15880" width="6.625" style="154" customWidth="1"/>
    <col min="15881" max="15881" width="7.75" style="154" customWidth="1"/>
    <col min="15882" max="15882" width="6.875" style="154" customWidth="1"/>
    <col min="15883" max="15883" width="7.875" style="154" customWidth="1"/>
    <col min="15884" max="15884" width="8" style="154" customWidth="1"/>
    <col min="15885" max="15885" width="6.75" style="154" customWidth="1"/>
    <col min="15886" max="15886" width="5.875" style="154" customWidth="1"/>
    <col min="15887" max="15887" width="8.125" style="154" customWidth="1"/>
    <col min="15888" max="15888" width="6.75" style="154" customWidth="1"/>
    <col min="15889" max="15893" width="5.875" style="154" customWidth="1"/>
    <col min="15894" max="15895" width="6.75" style="154" customWidth="1"/>
    <col min="15896" max="15896" width="5.875" style="154" customWidth="1"/>
    <col min="15897" max="15897" width="6.75" style="154" customWidth="1"/>
    <col min="15898" max="15911" width="5.875" style="154" customWidth="1"/>
    <col min="15912" max="15912" width="6.625" style="154" customWidth="1"/>
    <col min="15913" max="15916" width="5.875" style="154" customWidth="1"/>
    <col min="15917" max="15917" width="8.625" style="154" customWidth="1"/>
    <col min="15918" max="15919" width="8.75" style="154" customWidth="1"/>
    <col min="15920" max="15920" width="10.375" style="154" customWidth="1"/>
    <col min="15921" max="15922" width="7" style="154" customWidth="1"/>
    <col min="15923" max="16128" width="9" style="154"/>
    <col min="16129" max="16129" width="5.125" style="154" bestFit="1" customWidth="1"/>
    <col min="16130" max="16130" width="32.375" style="154" customWidth="1"/>
    <col min="16131" max="16131" width="6.5" style="154" customWidth="1"/>
    <col min="16132" max="16132" width="11.125" style="154" bestFit="1" customWidth="1"/>
    <col min="16133" max="16133" width="8.75" style="154" customWidth="1"/>
    <col min="16134" max="16135" width="7.75" style="154" bestFit="1" customWidth="1"/>
    <col min="16136" max="16136" width="6.625" style="154" customWidth="1"/>
    <col min="16137" max="16137" width="7.75" style="154" customWidth="1"/>
    <col min="16138" max="16138" width="6.875" style="154" customWidth="1"/>
    <col min="16139" max="16139" width="7.875" style="154" customWidth="1"/>
    <col min="16140" max="16140" width="8" style="154" customWidth="1"/>
    <col min="16141" max="16141" width="6.75" style="154" customWidth="1"/>
    <col min="16142" max="16142" width="5.875" style="154" customWidth="1"/>
    <col min="16143" max="16143" width="8.125" style="154" customWidth="1"/>
    <col min="16144" max="16144" width="6.75" style="154" customWidth="1"/>
    <col min="16145" max="16149" width="5.875" style="154" customWidth="1"/>
    <col min="16150" max="16151" width="6.75" style="154" customWidth="1"/>
    <col min="16152" max="16152" width="5.875" style="154" customWidth="1"/>
    <col min="16153" max="16153" width="6.75" style="154" customWidth="1"/>
    <col min="16154" max="16167" width="5.875" style="154" customWidth="1"/>
    <col min="16168" max="16168" width="6.625" style="154" customWidth="1"/>
    <col min="16169" max="16172" width="5.875" style="154" customWidth="1"/>
    <col min="16173" max="16173" width="8.625" style="154" customWidth="1"/>
    <col min="16174" max="16175" width="8.75" style="154" customWidth="1"/>
    <col min="16176" max="16176" width="10.375" style="154" customWidth="1"/>
    <col min="16177" max="16178" width="7" style="154" customWidth="1"/>
    <col min="16179" max="16384" width="9" style="154"/>
  </cols>
  <sheetData>
    <row r="1" spans="1:48">
      <c r="F1" s="157"/>
      <c r="G1" s="157"/>
      <c r="H1" s="157"/>
    </row>
    <row r="2" spans="1:48" ht="15.75" customHeight="1">
      <c r="A2" s="1107"/>
      <c r="B2" s="1107"/>
      <c r="C2" s="156"/>
      <c r="D2" s="156" t="s">
        <v>799</v>
      </c>
      <c r="I2" s="156"/>
      <c r="K2" s="156"/>
      <c r="L2" s="156"/>
      <c r="M2" s="156"/>
      <c r="U2" s="1109" t="s">
        <v>799</v>
      </c>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59"/>
      <c r="AU2" s="159"/>
    </row>
    <row r="3" spans="1:48">
      <c r="A3" s="160"/>
      <c r="B3" s="161"/>
      <c r="C3" s="1108" t="s">
        <v>392</v>
      </c>
      <c r="D3" s="1108"/>
      <c r="E3" s="1108"/>
      <c r="F3" s="1108"/>
      <c r="G3" s="1108"/>
      <c r="H3" s="1108"/>
      <c r="I3" s="1108"/>
      <c r="J3" s="1108"/>
      <c r="K3" s="1108"/>
      <c r="L3" s="162"/>
      <c r="M3" s="162"/>
      <c r="N3" s="162"/>
      <c r="O3" s="162"/>
      <c r="P3" s="162"/>
      <c r="Q3" s="162"/>
      <c r="R3" s="162"/>
      <c r="S3" s="162"/>
      <c r="T3" s="162"/>
      <c r="U3" s="162"/>
      <c r="V3" s="1108" t="s">
        <v>392</v>
      </c>
      <c r="W3" s="1108"/>
      <c r="X3" s="1108"/>
      <c r="Y3" s="1108"/>
      <c r="Z3" s="1108"/>
      <c r="AA3" s="1108"/>
      <c r="AB3" s="1108"/>
      <c r="AC3" s="1108"/>
      <c r="AD3" s="1108"/>
      <c r="AE3" s="1108"/>
      <c r="AF3" s="1108"/>
      <c r="AG3" s="1108"/>
      <c r="AH3" s="1108"/>
      <c r="AI3" s="1108"/>
      <c r="AJ3" s="1108"/>
      <c r="AK3" s="1108"/>
      <c r="AL3" s="1108"/>
      <c r="AM3" s="1108"/>
      <c r="AN3" s="1108"/>
      <c r="AO3" s="1108"/>
      <c r="AP3" s="1108"/>
      <c r="AQ3" s="1108"/>
      <c r="AR3" s="1108"/>
      <c r="AS3" s="1108"/>
      <c r="AT3" s="162"/>
      <c r="AU3" s="162"/>
    </row>
    <row r="4" spans="1:48">
      <c r="A4" s="160"/>
      <c r="B4" s="161"/>
      <c r="C4" s="163"/>
      <c r="I4" s="164"/>
      <c r="J4" s="164"/>
      <c r="K4" s="164"/>
      <c r="L4" s="164"/>
      <c r="M4" s="164"/>
      <c r="O4" s="164"/>
      <c r="P4" s="165"/>
      <c r="Q4" s="162"/>
      <c r="R4" s="166" t="s">
        <v>163</v>
      </c>
      <c r="S4" s="161"/>
      <c r="T4" s="161"/>
      <c r="U4" s="166"/>
      <c r="V4" s="161"/>
      <c r="W4" s="167"/>
      <c r="X4" s="161"/>
      <c r="Y4" s="161"/>
      <c r="Z4" s="161"/>
      <c r="AA4" s="161"/>
      <c r="AB4" s="161"/>
      <c r="AC4" s="161"/>
      <c r="AD4" s="166"/>
      <c r="AE4" s="161"/>
      <c r="AF4" s="168"/>
      <c r="AG4" s="168"/>
      <c r="AH4" s="161"/>
      <c r="AI4" s="161"/>
      <c r="AJ4" s="161"/>
      <c r="AK4" s="164"/>
      <c r="AL4" s="164"/>
      <c r="AM4" s="164"/>
      <c r="AN4" s="164"/>
      <c r="AO4" s="164"/>
      <c r="AP4" s="164"/>
      <c r="AQ4" s="164"/>
      <c r="AR4" s="164"/>
      <c r="AS4" s="166" t="s">
        <v>163</v>
      </c>
      <c r="AT4" s="166"/>
      <c r="AU4" s="161"/>
    </row>
    <row r="5" spans="1:48" ht="12.75" customHeight="1">
      <c r="A5" s="169" t="s">
        <v>164</v>
      </c>
      <c r="B5" s="170"/>
      <c r="C5" s="171"/>
      <c r="D5" s="169" t="s">
        <v>287</v>
      </c>
      <c r="E5" s="1110" t="s">
        <v>800</v>
      </c>
      <c r="F5" s="1111"/>
      <c r="G5" s="1111"/>
      <c r="H5" s="1111"/>
      <c r="I5" s="1111"/>
      <c r="J5" s="1111"/>
      <c r="K5" s="1111"/>
      <c r="L5" s="1111"/>
      <c r="M5" s="1111"/>
      <c r="N5" s="1111"/>
      <c r="O5" s="1111"/>
      <c r="P5" s="1111"/>
      <c r="Q5" s="1111"/>
      <c r="R5" s="1111"/>
      <c r="S5" s="1111"/>
      <c r="T5" s="1111"/>
      <c r="U5" s="1111"/>
      <c r="V5" s="1112"/>
      <c r="W5" s="1110" t="s">
        <v>800</v>
      </c>
      <c r="X5" s="1111"/>
      <c r="Y5" s="1111"/>
      <c r="Z5" s="1111"/>
      <c r="AA5" s="1111"/>
      <c r="AB5" s="1111"/>
      <c r="AC5" s="1111"/>
      <c r="AD5" s="1111"/>
      <c r="AE5" s="1111"/>
      <c r="AF5" s="1111"/>
      <c r="AG5" s="1111"/>
      <c r="AH5" s="1111"/>
      <c r="AI5" s="1111"/>
      <c r="AJ5" s="1111"/>
      <c r="AK5" s="1111"/>
      <c r="AL5" s="1111"/>
      <c r="AM5" s="1111"/>
      <c r="AN5" s="1111"/>
      <c r="AO5" s="1111"/>
      <c r="AP5" s="1111"/>
      <c r="AQ5" s="1112"/>
      <c r="AR5" s="169" t="s">
        <v>338</v>
      </c>
      <c r="AS5" s="169" t="s">
        <v>339</v>
      </c>
      <c r="AT5" s="169" t="s">
        <v>287</v>
      </c>
      <c r="AU5" s="169" t="s">
        <v>287</v>
      </c>
    </row>
    <row r="6" spans="1:48">
      <c r="A6" s="172" t="s">
        <v>340</v>
      </c>
      <c r="B6" s="172" t="s">
        <v>341</v>
      </c>
      <c r="C6" s="173" t="s">
        <v>2</v>
      </c>
      <c r="D6" s="172" t="s">
        <v>342</v>
      </c>
      <c r="E6" s="174"/>
      <c r="F6" s="169"/>
      <c r="G6" s="169"/>
      <c r="H6" s="169"/>
      <c r="I6" s="169"/>
      <c r="J6" s="169"/>
      <c r="K6" s="169"/>
      <c r="L6" s="169"/>
      <c r="M6" s="169"/>
      <c r="N6" s="169"/>
      <c r="O6" s="169"/>
      <c r="P6" s="174"/>
      <c r="Q6" s="169"/>
      <c r="R6" s="169"/>
      <c r="S6" s="169"/>
      <c r="T6" s="169"/>
      <c r="U6" s="169"/>
      <c r="V6" s="169"/>
      <c r="W6" s="169"/>
      <c r="X6" s="169"/>
      <c r="Y6" s="169"/>
      <c r="Z6" s="169"/>
      <c r="AA6" s="169"/>
      <c r="AB6" s="169"/>
      <c r="AC6" s="169"/>
      <c r="AD6" s="169"/>
      <c r="AE6" s="169"/>
      <c r="AF6" s="175"/>
      <c r="AG6" s="175"/>
      <c r="AH6" s="169"/>
      <c r="AI6" s="169"/>
      <c r="AJ6" s="169"/>
      <c r="AK6" s="169"/>
      <c r="AL6" s="169"/>
      <c r="AM6" s="175"/>
      <c r="AN6" s="169"/>
      <c r="AO6" s="169"/>
      <c r="AP6" s="169"/>
      <c r="AQ6" s="174"/>
      <c r="AR6" s="172" t="s">
        <v>343</v>
      </c>
      <c r="AS6" s="172" t="s">
        <v>344</v>
      </c>
      <c r="AT6" s="172" t="s">
        <v>345</v>
      </c>
      <c r="AU6" s="172" t="s">
        <v>345</v>
      </c>
    </row>
    <row r="7" spans="1:48">
      <c r="A7" s="176" t="s">
        <v>346</v>
      </c>
      <c r="B7" s="176"/>
      <c r="C7" s="177"/>
      <c r="D7" s="176" t="s">
        <v>636</v>
      </c>
      <c r="E7" s="178" t="s">
        <v>172</v>
      </c>
      <c r="F7" s="179" t="s">
        <v>175</v>
      </c>
      <c r="G7" s="179" t="s">
        <v>177</v>
      </c>
      <c r="H7" s="179" t="s">
        <v>180</v>
      </c>
      <c r="I7" s="179" t="s">
        <v>25</v>
      </c>
      <c r="J7" s="179" t="s">
        <v>185</v>
      </c>
      <c r="K7" s="179" t="s">
        <v>188</v>
      </c>
      <c r="L7" s="180" t="s">
        <v>191</v>
      </c>
      <c r="M7" s="180" t="s">
        <v>194</v>
      </c>
      <c r="N7" s="180" t="s">
        <v>197</v>
      </c>
      <c r="O7" s="180" t="s">
        <v>127</v>
      </c>
      <c r="P7" s="181" t="s">
        <v>201</v>
      </c>
      <c r="Q7" s="182" t="s">
        <v>113</v>
      </c>
      <c r="R7" s="183" t="s">
        <v>114</v>
      </c>
      <c r="S7" s="183" t="s">
        <v>208</v>
      </c>
      <c r="T7" s="183" t="s">
        <v>211</v>
      </c>
      <c r="U7" s="183" t="s">
        <v>214</v>
      </c>
      <c r="V7" s="183" t="s">
        <v>129</v>
      </c>
      <c r="W7" s="184" t="s">
        <v>128</v>
      </c>
      <c r="X7" s="184" t="s">
        <v>221</v>
      </c>
      <c r="Y7" s="184" t="s">
        <v>223</v>
      </c>
      <c r="Z7" s="184" t="s">
        <v>226</v>
      </c>
      <c r="AA7" s="184" t="s">
        <v>229</v>
      </c>
      <c r="AB7" s="184" t="s">
        <v>232</v>
      </c>
      <c r="AC7" s="184" t="s">
        <v>130</v>
      </c>
      <c r="AD7" s="184" t="s">
        <v>237</v>
      </c>
      <c r="AE7" s="184" t="s">
        <v>30</v>
      </c>
      <c r="AF7" s="184" t="s">
        <v>241</v>
      </c>
      <c r="AG7" s="184" t="s">
        <v>244</v>
      </c>
      <c r="AH7" s="184" t="s">
        <v>247</v>
      </c>
      <c r="AI7" s="184" t="s">
        <v>93</v>
      </c>
      <c r="AJ7" s="184" t="s">
        <v>251</v>
      </c>
      <c r="AK7" s="184" t="s">
        <v>116</v>
      </c>
      <c r="AL7" s="184" t="s">
        <v>255</v>
      </c>
      <c r="AM7" s="184" t="s">
        <v>258</v>
      </c>
      <c r="AN7" s="184" t="s">
        <v>261</v>
      </c>
      <c r="AO7" s="184" t="s">
        <v>264</v>
      </c>
      <c r="AP7" s="184" t="s">
        <v>267</v>
      </c>
      <c r="AQ7" s="181" t="s">
        <v>53</v>
      </c>
      <c r="AR7" s="176"/>
      <c r="AS7" s="176" t="s">
        <v>347</v>
      </c>
      <c r="AT7" s="172" t="s">
        <v>801</v>
      </c>
      <c r="AU7" s="172" t="s">
        <v>801</v>
      </c>
    </row>
    <row r="8" spans="1:48">
      <c r="A8" s="185" t="s">
        <v>10</v>
      </c>
      <c r="B8" s="186" t="s">
        <v>11</v>
      </c>
      <c r="C8" s="186" t="s">
        <v>12</v>
      </c>
      <c r="D8" s="186" t="s">
        <v>13</v>
      </c>
      <c r="E8" s="187" t="s">
        <v>14</v>
      </c>
      <c r="F8" s="187" t="s">
        <v>15</v>
      </c>
      <c r="G8" s="187" t="s">
        <v>16</v>
      </c>
      <c r="H8" s="187" t="s">
        <v>17</v>
      </c>
      <c r="I8" s="187" t="s">
        <v>18</v>
      </c>
      <c r="J8" s="187" t="s">
        <v>19</v>
      </c>
      <c r="K8" s="187" t="s">
        <v>20</v>
      </c>
      <c r="L8" s="187" t="s">
        <v>21</v>
      </c>
      <c r="M8" s="187" t="s">
        <v>22</v>
      </c>
      <c r="N8" s="187" t="s">
        <v>348</v>
      </c>
      <c r="O8" s="187" t="s">
        <v>349</v>
      </c>
      <c r="P8" s="187" t="s">
        <v>350</v>
      </c>
      <c r="Q8" s="187" t="s">
        <v>351</v>
      </c>
      <c r="R8" s="187" t="s">
        <v>352</v>
      </c>
      <c r="S8" s="187" t="s">
        <v>353</v>
      </c>
      <c r="T8" s="187" t="s">
        <v>354</v>
      </c>
      <c r="U8" s="187" t="s">
        <v>355</v>
      </c>
      <c r="V8" s="187" t="s">
        <v>356</v>
      </c>
      <c r="W8" s="187" t="s">
        <v>357</v>
      </c>
      <c r="X8" s="187" t="s">
        <v>358</v>
      </c>
      <c r="Y8" s="187" t="s">
        <v>359</v>
      </c>
      <c r="Z8" s="187" t="s">
        <v>360</v>
      </c>
      <c r="AA8" s="187" t="s">
        <v>361</v>
      </c>
      <c r="AB8" s="187" t="s">
        <v>362</v>
      </c>
      <c r="AC8" s="187" t="s">
        <v>363</v>
      </c>
      <c r="AD8" s="187" t="s">
        <v>364</v>
      </c>
      <c r="AE8" s="187" t="s">
        <v>365</v>
      </c>
      <c r="AF8" s="187" t="s">
        <v>366</v>
      </c>
      <c r="AG8" s="187" t="s">
        <v>367</v>
      </c>
      <c r="AH8" s="187" t="s">
        <v>368</v>
      </c>
      <c r="AI8" s="187" t="s">
        <v>369</v>
      </c>
      <c r="AJ8" s="187" t="s">
        <v>370</v>
      </c>
      <c r="AK8" s="187" t="s">
        <v>371</v>
      </c>
      <c r="AL8" s="187" t="s">
        <v>372</v>
      </c>
      <c r="AM8" s="187" t="s">
        <v>373</v>
      </c>
      <c r="AN8" s="187" t="s">
        <v>374</v>
      </c>
      <c r="AO8" s="187" t="s">
        <v>375</v>
      </c>
      <c r="AP8" s="187" t="s">
        <v>376</v>
      </c>
      <c r="AQ8" s="187" t="s">
        <v>377</v>
      </c>
      <c r="AR8" s="187" t="s">
        <v>378</v>
      </c>
      <c r="AS8" s="187" t="s">
        <v>379</v>
      </c>
      <c r="AT8" s="186" t="s">
        <v>380</v>
      </c>
      <c r="AU8" s="188" t="s">
        <v>381</v>
      </c>
      <c r="AV8" s="189" t="s">
        <v>382</v>
      </c>
    </row>
    <row r="9" spans="1:48" s="156" customFormat="1" ht="15.95" customHeight="1">
      <c r="A9" s="190"/>
      <c r="B9" s="190" t="s">
        <v>383</v>
      </c>
      <c r="C9" s="191"/>
      <c r="D9" s="48">
        <v>34002.109509000002</v>
      </c>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3"/>
      <c r="AG9" s="193"/>
      <c r="AH9" s="192"/>
      <c r="AI9" s="192"/>
      <c r="AJ9" s="192"/>
      <c r="AK9" s="192"/>
      <c r="AL9" s="192"/>
      <c r="AM9" s="193"/>
      <c r="AN9" s="192"/>
      <c r="AO9" s="192"/>
      <c r="AP9" s="192"/>
      <c r="AQ9" s="192"/>
      <c r="AR9" s="192"/>
      <c r="AS9" s="192"/>
      <c r="AT9" s="192">
        <v>34002.109508999994</v>
      </c>
      <c r="AU9" s="48">
        <v>34002.109508999994</v>
      </c>
      <c r="AV9" s="156">
        <v>0</v>
      </c>
    </row>
    <row r="10" spans="1:48" s="156" customFormat="1" ht="15.95" customHeight="1">
      <c r="A10" s="194" t="s">
        <v>384</v>
      </c>
      <c r="B10" s="195" t="s">
        <v>171</v>
      </c>
      <c r="C10" s="196" t="s">
        <v>172</v>
      </c>
      <c r="D10" s="84">
        <v>27708.772563999999</v>
      </c>
      <c r="E10" s="197">
        <v>25849.155423</v>
      </c>
      <c r="F10" s="198">
        <v>0</v>
      </c>
      <c r="G10" s="198">
        <v>0</v>
      </c>
      <c r="H10" s="198">
        <v>0</v>
      </c>
      <c r="I10" s="198">
        <v>0</v>
      </c>
      <c r="J10" s="198">
        <v>0</v>
      </c>
      <c r="K10" s="198">
        <v>0</v>
      </c>
      <c r="L10" s="198">
        <v>0</v>
      </c>
      <c r="M10" s="198">
        <v>0</v>
      </c>
      <c r="N10" s="198">
        <v>0</v>
      </c>
      <c r="O10" s="198">
        <v>92.370000000000033</v>
      </c>
      <c r="P10" s="199">
        <v>1859.6171409999997</v>
      </c>
      <c r="Q10" s="199">
        <v>0.5</v>
      </c>
      <c r="R10" s="199">
        <v>0.81999999999999318</v>
      </c>
      <c r="S10" s="199">
        <v>1592.2</v>
      </c>
      <c r="T10" s="199">
        <v>0</v>
      </c>
      <c r="U10" s="199">
        <v>0</v>
      </c>
      <c r="V10" s="199">
        <v>9.6899999999999977</v>
      </c>
      <c r="W10" s="199">
        <v>17.370000000000118</v>
      </c>
      <c r="X10" s="199">
        <v>0</v>
      </c>
      <c r="Y10" s="199">
        <v>123.86416799999961</v>
      </c>
      <c r="Z10" s="199">
        <v>-9.7699626167013776E-15</v>
      </c>
      <c r="AA10" s="199">
        <v>0</v>
      </c>
      <c r="AB10" s="199">
        <v>0</v>
      </c>
      <c r="AC10" s="199">
        <v>58.664312999999993</v>
      </c>
      <c r="AD10" s="199">
        <v>40.276759999999967</v>
      </c>
      <c r="AE10" s="199">
        <v>1.9000000000133355E-3</v>
      </c>
      <c r="AF10" s="199">
        <v>0</v>
      </c>
      <c r="AG10" s="199">
        <v>0</v>
      </c>
      <c r="AH10" s="199">
        <v>0</v>
      </c>
      <c r="AI10" s="199">
        <v>0</v>
      </c>
      <c r="AJ10" s="199">
        <v>0</v>
      </c>
      <c r="AK10" s="199">
        <v>0.97999999999999954</v>
      </c>
      <c r="AL10" s="199">
        <v>15.25</v>
      </c>
      <c r="AM10" s="199">
        <v>0</v>
      </c>
      <c r="AN10" s="199">
        <v>0</v>
      </c>
      <c r="AO10" s="199">
        <v>0</v>
      </c>
      <c r="AP10" s="199">
        <v>0</v>
      </c>
      <c r="AQ10" s="199">
        <v>0</v>
      </c>
      <c r="AR10" s="200">
        <v>1859.6171409999997</v>
      </c>
      <c r="AS10" s="200">
        <v>-1859.6171409999997</v>
      </c>
      <c r="AT10" s="200">
        <v>25849.155422999997</v>
      </c>
      <c r="AU10" s="84">
        <v>25849.155422999997</v>
      </c>
      <c r="AV10" s="156">
        <v>0</v>
      </c>
    </row>
    <row r="11" spans="1:48" ht="15.95" customHeight="1">
      <c r="A11" s="201" t="s">
        <v>385</v>
      </c>
      <c r="B11" s="202" t="s">
        <v>174</v>
      </c>
      <c r="C11" s="203" t="s">
        <v>175</v>
      </c>
      <c r="D11" s="53">
        <v>0</v>
      </c>
      <c r="E11" s="204">
        <v>0</v>
      </c>
      <c r="F11" s="197">
        <v>0</v>
      </c>
      <c r="G11" s="199"/>
      <c r="H11" s="205"/>
      <c r="I11" s="205"/>
      <c r="J11" s="206"/>
      <c r="K11" s="206"/>
      <c r="L11" s="205"/>
      <c r="M11" s="205"/>
      <c r="N11" s="205"/>
      <c r="O11" s="205"/>
      <c r="P11" s="199">
        <v>0</v>
      </c>
      <c r="Q11" s="205"/>
      <c r="R11" s="205"/>
      <c r="S11" s="205"/>
      <c r="T11" s="205"/>
      <c r="U11" s="205"/>
      <c r="V11" s="205"/>
      <c r="W11" s="205"/>
      <c r="X11" s="205"/>
      <c r="Y11" s="205"/>
      <c r="Z11" s="205"/>
      <c r="AA11" s="205"/>
      <c r="AB11" s="205"/>
      <c r="AC11" s="205"/>
      <c r="AD11" s="205"/>
      <c r="AE11" s="205"/>
      <c r="AF11" s="205"/>
      <c r="AG11" s="205"/>
      <c r="AH11" s="205"/>
      <c r="AI11" s="205"/>
      <c r="AJ11" s="206"/>
      <c r="AK11" s="205"/>
      <c r="AL11" s="205"/>
      <c r="AM11" s="205"/>
      <c r="AN11" s="205"/>
      <c r="AO11" s="205"/>
      <c r="AP11" s="205"/>
      <c r="AQ11" s="199"/>
      <c r="AR11" s="207">
        <v>0</v>
      </c>
      <c r="AS11" s="207">
        <v>0</v>
      </c>
      <c r="AT11" s="207">
        <v>0</v>
      </c>
      <c r="AU11" s="84">
        <v>0</v>
      </c>
      <c r="AV11" s="154">
        <v>0</v>
      </c>
    </row>
    <row r="12" spans="1:48" ht="15.95" customHeight="1">
      <c r="A12" s="208" t="s">
        <v>106</v>
      </c>
      <c r="B12" s="209" t="s">
        <v>386</v>
      </c>
      <c r="C12" s="210" t="s">
        <v>177</v>
      </c>
      <c r="D12" s="53">
        <v>0</v>
      </c>
      <c r="E12" s="204">
        <v>0</v>
      </c>
      <c r="F12" s="199"/>
      <c r="G12" s="197">
        <v>0</v>
      </c>
      <c r="H12" s="199"/>
      <c r="I12" s="205"/>
      <c r="J12" s="206"/>
      <c r="K12" s="206"/>
      <c r="L12" s="205"/>
      <c r="M12" s="205"/>
      <c r="N12" s="205"/>
      <c r="O12" s="205"/>
      <c r="P12" s="199">
        <v>0</v>
      </c>
      <c r="Q12" s="205"/>
      <c r="R12" s="205"/>
      <c r="S12" s="205"/>
      <c r="T12" s="205"/>
      <c r="U12" s="205"/>
      <c r="V12" s="205"/>
      <c r="W12" s="205"/>
      <c r="X12" s="205"/>
      <c r="Y12" s="205"/>
      <c r="Z12" s="205"/>
      <c r="AA12" s="205"/>
      <c r="AB12" s="205"/>
      <c r="AC12" s="205"/>
      <c r="AD12" s="205"/>
      <c r="AE12" s="205"/>
      <c r="AF12" s="205"/>
      <c r="AG12" s="205"/>
      <c r="AH12" s="205"/>
      <c r="AI12" s="205"/>
      <c r="AJ12" s="206"/>
      <c r="AK12" s="205"/>
      <c r="AL12" s="205"/>
      <c r="AM12" s="205"/>
      <c r="AN12" s="205"/>
      <c r="AO12" s="205"/>
      <c r="AP12" s="205"/>
      <c r="AQ12" s="199"/>
      <c r="AR12" s="207">
        <v>0</v>
      </c>
      <c r="AS12" s="207">
        <v>0</v>
      </c>
      <c r="AT12" s="207">
        <v>0</v>
      </c>
      <c r="AU12" s="84">
        <v>0</v>
      </c>
      <c r="AV12" s="154">
        <v>0</v>
      </c>
    </row>
    <row r="13" spans="1:48" ht="15.95" customHeight="1">
      <c r="A13" s="201" t="s">
        <v>178</v>
      </c>
      <c r="B13" s="211" t="s">
        <v>179</v>
      </c>
      <c r="C13" s="203" t="s">
        <v>180</v>
      </c>
      <c r="D13" s="53">
        <v>460.59168999999997</v>
      </c>
      <c r="E13" s="204">
        <v>0</v>
      </c>
      <c r="F13" s="199"/>
      <c r="G13" s="199"/>
      <c r="H13" s="197">
        <v>457.09168999999997</v>
      </c>
      <c r="I13" s="205"/>
      <c r="J13" s="206"/>
      <c r="K13" s="206"/>
      <c r="L13" s="205"/>
      <c r="M13" s="205"/>
      <c r="N13" s="205"/>
      <c r="O13" s="205"/>
      <c r="P13" s="199">
        <v>3.5</v>
      </c>
      <c r="Q13" s="205"/>
      <c r="R13" s="205"/>
      <c r="S13" s="205"/>
      <c r="T13" s="205"/>
      <c r="U13" s="205"/>
      <c r="V13" s="205"/>
      <c r="W13" s="205"/>
      <c r="X13" s="205"/>
      <c r="Y13" s="205"/>
      <c r="Z13" s="205"/>
      <c r="AA13" s="205"/>
      <c r="AB13" s="205"/>
      <c r="AC13" s="154">
        <v>3</v>
      </c>
      <c r="AD13" s="205">
        <v>0.5</v>
      </c>
      <c r="AE13" s="205"/>
      <c r="AF13" s="205"/>
      <c r="AG13" s="205"/>
      <c r="AH13" s="205"/>
      <c r="AI13" s="205"/>
      <c r="AJ13" s="205"/>
      <c r="AK13" s="205"/>
      <c r="AL13" s="205"/>
      <c r="AM13" s="205"/>
      <c r="AN13" s="205"/>
      <c r="AO13" s="205"/>
      <c r="AP13" s="205"/>
      <c r="AQ13" s="199"/>
      <c r="AR13" s="207">
        <v>3.5</v>
      </c>
      <c r="AS13" s="207">
        <v>-3.5</v>
      </c>
      <c r="AT13" s="207">
        <v>457.09168999999997</v>
      </c>
      <c r="AU13" s="53">
        <v>457.09168999999997</v>
      </c>
      <c r="AV13" s="154">
        <v>0</v>
      </c>
    </row>
    <row r="14" spans="1:48" ht="15.95" customHeight="1">
      <c r="A14" s="201" t="s">
        <v>181</v>
      </c>
      <c r="B14" s="211" t="s">
        <v>305</v>
      </c>
      <c r="C14" s="203" t="s">
        <v>25</v>
      </c>
      <c r="D14" s="53">
        <v>26827.302073999996</v>
      </c>
      <c r="E14" s="198">
        <v>92.370000000000033</v>
      </c>
      <c r="F14" s="205"/>
      <c r="G14" s="205"/>
      <c r="H14" s="205"/>
      <c r="I14" s="197">
        <v>24878.814932999994</v>
      </c>
      <c r="J14" s="205"/>
      <c r="K14" s="205"/>
      <c r="L14" s="205"/>
      <c r="M14" s="205"/>
      <c r="N14" s="205"/>
      <c r="O14" s="205">
        <v>92.370000000000033</v>
      </c>
      <c r="P14" s="199">
        <v>1856.1171409999997</v>
      </c>
      <c r="Q14" s="205">
        <v>0.5</v>
      </c>
      <c r="R14" s="205">
        <v>0.81999999999999318</v>
      </c>
      <c r="S14" s="205">
        <v>1592.2</v>
      </c>
      <c r="T14" s="205">
        <v>0</v>
      </c>
      <c r="U14" s="205">
        <v>0</v>
      </c>
      <c r="V14" s="205">
        <v>9.6899999999999977</v>
      </c>
      <c r="W14" s="205">
        <v>17.370000000000118</v>
      </c>
      <c r="X14" s="205">
        <v>0</v>
      </c>
      <c r="Y14" s="205">
        <v>123.86416799999961</v>
      </c>
      <c r="Z14" s="205">
        <v>-9.7699626167013776E-15</v>
      </c>
      <c r="AA14" s="205">
        <v>0</v>
      </c>
      <c r="AB14" s="205">
        <v>0</v>
      </c>
      <c r="AC14" s="205">
        <v>55.664312999999993</v>
      </c>
      <c r="AD14" s="205">
        <v>39.776759999999967</v>
      </c>
      <c r="AE14" s="205">
        <v>1.9000000000133355E-3</v>
      </c>
      <c r="AF14" s="205">
        <v>0</v>
      </c>
      <c r="AG14" s="205">
        <v>0</v>
      </c>
      <c r="AH14" s="205">
        <v>0</v>
      </c>
      <c r="AI14" s="205">
        <v>0</v>
      </c>
      <c r="AJ14" s="205">
        <v>0</v>
      </c>
      <c r="AK14" s="205">
        <v>0.97999999999999954</v>
      </c>
      <c r="AL14" s="205">
        <v>15.25</v>
      </c>
      <c r="AM14" s="205">
        <v>0</v>
      </c>
      <c r="AN14" s="205">
        <v>0</v>
      </c>
      <c r="AO14" s="205">
        <v>0</v>
      </c>
      <c r="AP14" s="205">
        <v>0</v>
      </c>
      <c r="AQ14" s="199"/>
      <c r="AR14" s="207">
        <v>1948.4871409999998</v>
      </c>
      <c r="AS14" s="207">
        <v>-1948.4871409999998</v>
      </c>
      <c r="AT14" s="207">
        <v>24878.814932999994</v>
      </c>
      <c r="AU14" s="53">
        <v>24878.814932999998</v>
      </c>
      <c r="AV14" s="154">
        <v>0</v>
      </c>
    </row>
    <row r="15" spans="1:48" ht="15.95" customHeight="1">
      <c r="A15" s="201" t="s">
        <v>183</v>
      </c>
      <c r="B15" s="202" t="s">
        <v>184</v>
      </c>
      <c r="C15" s="203" t="s">
        <v>185</v>
      </c>
      <c r="D15" s="53">
        <v>0</v>
      </c>
      <c r="E15" s="198">
        <v>0</v>
      </c>
      <c r="F15" s="205"/>
      <c r="G15" s="205"/>
      <c r="H15" s="205"/>
      <c r="I15" s="205"/>
      <c r="J15" s="197">
        <v>0</v>
      </c>
      <c r="K15" s="205"/>
      <c r="L15" s="205"/>
      <c r="M15" s="205"/>
      <c r="N15" s="205"/>
      <c r="O15" s="205"/>
      <c r="P15" s="199">
        <v>0</v>
      </c>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199"/>
      <c r="AR15" s="207">
        <v>0</v>
      </c>
      <c r="AS15" s="207">
        <v>0</v>
      </c>
      <c r="AT15" s="207">
        <v>0</v>
      </c>
      <c r="AU15" s="53">
        <v>0</v>
      </c>
      <c r="AV15" s="154">
        <v>0</v>
      </c>
    </row>
    <row r="16" spans="1:48" ht="15.95" customHeight="1">
      <c r="A16" s="201" t="s">
        <v>186</v>
      </c>
      <c r="B16" s="202" t="s">
        <v>187</v>
      </c>
      <c r="C16" s="203" t="s">
        <v>188</v>
      </c>
      <c r="D16" s="53">
        <v>192.43</v>
      </c>
      <c r="E16" s="198">
        <v>0</v>
      </c>
      <c r="F16" s="205"/>
      <c r="G16" s="205"/>
      <c r="H16" s="205"/>
      <c r="I16" s="205"/>
      <c r="J16" s="205"/>
      <c r="K16" s="197">
        <v>192.43</v>
      </c>
      <c r="L16" s="205"/>
      <c r="M16" s="205"/>
      <c r="N16" s="205"/>
      <c r="O16" s="205"/>
      <c r="P16" s="199">
        <v>0</v>
      </c>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199"/>
      <c r="AR16" s="207">
        <v>0</v>
      </c>
      <c r="AS16" s="207">
        <v>0</v>
      </c>
      <c r="AT16" s="207">
        <v>192.43</v>
      </c>
      <c r="AU16" s="53">
        <v>192.43</v>
      </c>
      <c r="AV16" s="154">
        <v>0</v>
      </c>
    </row>
    <row r="17" spans="1:48" ht="15.95" customHeight="1">
      <c r="A17" s="201" t="s">
        <v>189</v>
      </c>
      <c r="B17" s="202" t="s">
        <v>309</v>
      </c>
      <c r="C17" s="203" t="s">
        <v>191</v>
      </c>
      <c r="D17" s="53">
        <v>0</v>
      </c>
      <c r="E17" s="198">
        <v>0</v>
      </c>
      <c r="F17" s="205"/>
      <c r="G17" s="205"/>
      <c r="H17" s="205"/>
      <c r="I17" s="205"/>
      <c r="J17" s="205"/>
      <c r="K17" s="205"/>
      <c r="L17" s="197">
        <v>0</v>
      </c>
      <c r="M17" s="205"/>
      <c r="N17" s="205"/>
      <c r="O17" s="205"/>
      <c r="P17" s="199">
        <v>0</v>
      </c>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199"/>
      <c r="AR17" s="207">
        <v>0</v>
      </c>
      <c r="AS17" s="207">
        <v>0</v>
      </c>
      <c r="AT17" s="207">
        <v>0</v>
      </c>
      <c r="AU17" s="53">
        <v>0</v>
      </c>
      <c r="AV17" s="154">
        <v>0</v>
      </c>
    </row>
    <row r="18" spans="1:48" ht="15.95" customHeight="1">
      <c r="A18" s="201" t="s">
        <v>192</v>
      </c>
      <c r="B18" s="211" t="s">
        <v>387</v>
      </c>
      <c r="C18" s="203" t="s">
        <v>194</v>
      </c>
      <c r="D18" s="53">
        <v>12.484999999999999</v>
      </c>
      <c r="E18" s="198">
        <v>0</v>
      </c>
      <c r="F18" s="205"/>
      <c r="G18" s="205"/>
      <c r="H18" s="205"/>
      <c r="I18" s="205"/>
      <c r="J18" s="205"/>
      <c r="K18" s="205"/>
      <c r="L18" s="205"/>
      <c r="M18" s="197">
        <v>12.484999999999999</v>
      </c>
      <c r="N18" s="205"/>
      <c r="O18" s="205"/>
      <c r="P18" s="199">
        <v>0</v>
      </c>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199"/>
      <c r="AR18" s="207">
        <v>0</v>
      </c>
      <c r="AS18" s="207">
        <v>0</v>
      </c>
      <c r="AT18" s="207">
        <v>12.484999999999999</v>
      </c>
      <c r="AU18" s="53">
        <v>12.484999999999999</v>
      </c>
      <c r="AV18" s="154">
        <v>0</v>
      </c>
    </row>
    <row r="19" spans="1:48" ht="15.95" customHeight="1">
      <c r="A19" s="201" t="s">
        <v>195</v>
      </c>
      <c r="B19" s="211" t="s">
        <v>196</v>
      </c>
      <c r="C19" s="203" t="s">
        <v>197</v>
      </c>
      <c r="D19" s="53">
        <v>0</v>
      </c>
      <c r="E19" s="198">
        <v>0</v>
      </c>
      <c r="F19" s="205"/>
      <c r="G19" s="205"/>
      <c r="H19" s="205"/>
      <c r="I19" s="205"/>
      <c r="J19" s="205"/>
      <c r="K19" s="205"/>
      <c r="L19" s="205"/>
      <c r="M19" s="205"/>
      <c r="N19" s="197">
        <v>0</v>
      </c>
      <c r="O19" s="199"/>
      <c r="P19" s="199">
        <v>0</v>
      </c>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199"/>
      <c r="AR19" s="207">
        <v>0</v>
      </c>
      <c r="AS19" s="207">
        <v>0</v>
      </c>
      <c r="AT19" s="207">
        <v>0</v>
      </c>
      <c r="AU19" s="53">
        <v>0</v>
      </c>
      <c r="AV19" s="154">
        <v>0</v>
      </c>
    </row>
    <row r="20" spans="1:48" ht="15.95" customHeight="1">
      <c r="A20" s="201" t="s">
        <v>198</v>
      </c>
      <c r="B20" s="211" t="s">
        <v>199</v>
      </c>
      <c r="C20" s="203" t="s">
        <v>127</v>
      </c>
      <c r="D20" s="53">
        <v>215.96380000000002</v>
      </c>
      <c r="E20" s="198">
        <v>0</v>
      </c>
      <c r="F20" s="205"/>
      <c r="G20" s="205"/>
      <c r="H20" s="205"/>
      <c r="I20" s="205"/>
      <c r="J20" s="205"/>
      <c r="K20" s="205"/>
      <c r="L20" s="205"/>
      <c r="M20" s="205"/>
      <c r="N20" s="199"/>
      <c r="O20" s="197">
        <v>215.96380000000002</v>
      </c>
      <c r="P20" s="199">
        <v>0</v>
      </c>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199"/>
      <c r="AR20" s="207">
        <v>0</v>
      </c>
      <c r="AS20" s="207">
        <v>92.370000000000033</v>
      </c>
      <c r="AT20" s="207">
        <v>308.33380000000005</v>
      </c>
      <c r="AU20" s="53">
        <v>308.33380000000005</v>
      </c>
      <c r="AV20" s="154">
        <v>0</v>
      </c>
    </row>
    <row r="21" spans="1:48" s="156" customFormat="1" ht="15.95" customHeight="1">
      <c r="A21" s="194" t="s">
        <v>388</v>
      </c>
      <c r="B21" s="212" t="s">
        <v>200</v>
      </c>
      <c r="C21" s="196" t="s">
        <v>201</v>
      </c>
      <c r="D21" s="84">
        <v>6293.336945</v>
      </c>
      <c r="E21" s="199">
        <v>0</v>
      </c>
      <c r="F21" s="199">
        <v>0</v>
      </c>
      <c r="G21" s="199">
        <v>0</v>
      </c>
      <c r="H21" s="199">
        <v>0</v>
      </c>
      <c r="I21" s="199">
        <v>0</v>
      </c>
      <c r="J21" s="199">
        <v>0</v>
      </c>
      <c r="K21" s="199">
        <v>0</v>
      </c>
      <c r="L21" s="199">
        <v>0</v>
      </c>
      <c r="M21" s="199">
        <v>0</v>
      </c>
      <c r="N21" s="199">
        <v>0</v>
      </c>
      <c r="O21" s="199">
        <v>0</v>
      </c>
      <c r="P21" s="197">
        <v>6293.336945</v>
      </c>
      <c r="Q21" s="198">
        <v>1.9476</v>
      </c>
      <c r="R21" s="198">
        <v>0.3</v>
      </c>
      <c r="S21" s="198">
        <v>0</v>
      </c>
      <c r="T21" s="198">
        <v>0</v>
      </c>
      <c r="U21" s="198">
        <v>0</v>
      </c>
      <c r="V21" s="198">
        <v>0</v>
      </c>
      <c r="W21" s="198">
        <v>0</v>
      </c>
      <c r="X21" s="198">
        <v>0</v>
      </c>
      <c r="Y21" s="198">
        <v>0.35038000000000002</v>
      </c>
      <c r="Z21" s="198">
        <v>0.20000000000000995</v>
      </c>
      <c r="AA21" s="198">
        <v>0</v>
      </c>
      <c r="AB21" s="198">
        <v>0</v>
      </c>
      <c r="AC21" s="198">
        <v>0</v>
      </c>
      <c r="AD21" s="198">
        <v>0</v>
      </c>
      <c r="AE21" s="198">
        <v>0.65</v>
      </c>
      <c r="AF21" s="198">
        <v>0</v>
      </c>
      <c r="AG21" s="198">
        <v>0</v>
      </c>
      <c r="AH21" s="198">
        <v>0</v>
      </c>
      <c r="AI21" s="198">
        <v>0</v>
      </c>
      <c r="AJ21" s="198">
        <v>0</v>
      </c>
      <c r="AK21" s="198">
        <v>0</v>
      </c>
      <c r="AL21" s="198">
        <v>0.10603</v>
      </c>
      <c r="AM21" s="198">
        <v>0</v>
      </c>
      <c r="AN21" s="198">
        <v>0</v>
      </c>
      <c r="AO21" s="198">
        <v>0</v>
      </c>
      <c r="AP21" s="198">
        <v>0</v>
      </c>
      <c r="AQ21" s="199">
        <v>0</v>
      </c>
      <c r="AR21" s="200">
        <v>0</v>
      </c>
      <c r="AS21" s="200">
        <v>1859.6171409999997</v>
      </c>
      <c r="AT21" s="200">
        <v>8152.9540859999997</v>
      </c>
      <c r="AU21" s="84">
        <v>8152.9540859999988</v>
      </c>
      <c r="AV21" s="156">
        <v>0</v>
      </c>
    </row>
    <row r="22" spans="1:48" ht="15.95" customHeight="1">
      <c r="A22" s="201" t="s">
        <v>202</v>
      </c>
      <c r="B22" s="202" t="s">
        <v>203</v>
      </c>
      <c r="C22" s="201" t="s">
        <v>113</v>
      </c>
      <c r="D22" s="53">
        <v>22.034672</v>
      </c>
      <c r="E22" s="205">
        <v>0</v>
      </c>
      <c r="F22" s="205"/>
      <c r="G22" s="205"/>
      <c r="H22" s="205"/>
      <c r="I22" s="205"/>
      <c r="J22" s="205"/>
      <c r="K22" s="205"/>
      <c r="L22" s="205"/>
      <c r="M22" s="205"/>
      <c r="N22" s="205"/>
      <c r="O22" s="205"/>
      <c r="P22" s="213">
        <v>0</v>
      </c>
      <c r="Q22" s="197">
        <v>22.034672</v>
      </c>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199"/>
      <c r="AR22" s="207">
        <v>0</v>
      </c>
      <c r="AS22" s="207">
        <v>2.4476</v>
      </c>
      <c r="AT22" s="207">
        <v>24.482272000000002</v>
      </c>
      <c r="AU22" s="53">
        <v>24.482272000000002</v>
      </c>
      <c r="AV22" s="154">
        <v>0</v>
      </c>
    </row>
    <row r="23" spans="1:48" ht="15.95" customHeight="1">
      <c r="A23" s="201" t="s">
        <v>204</v>
      </c>
      <c r="B23" s="202" t="s">
        <v>205</v>
      </c>
      <c r="C23" s="201" t="s">
        <v>114</v>
      </c>
      <c r="D23" s="53">
        <v>48.538588000000004</v>
      </c>
      <c r="E23" s="205">
        <v>0</v>
      </c>
      <c r="F23" s="205"/>
      <c r="G23" s="205"/>
      <c r="H23" s="205"/>
      <c r="I23" s="205"/>
      <c r="J23" s="205"/>
      <c r="K23" s="205"/>
      <c r="L23" s="205"/>
      <c r="M23" s="205"/>
      <c r="N23" s="205"/>
      <c r="O23" s="205"/>
      <c r="P23" s="213">
        <v>0</v>
      </c>
      <c r="Q23" s="205"/>
      <c r="R23" s="197">
        <v>48.538588000000004</v>
      </c>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199"/>
      <c r="AR23" s="207">
        <v>0</v>
      </c>
      <c r="AS23" s="207">
        <v>1.1199999999999932</v>
      </c>
      <c r="AT23" s="207">
        <v>49.658587999999995</v>
      </c>
      <c r="AU23" s="53">
        <v>49.658587999999995</v>
      </c>
      <c r="AV23" s="154">
        <v>0</v>
      </c>
    </row>
    <row r="24" spans="1:48" ht="15.95" customHeight="1">
      <c r="A24" s="201" t="s">
        <v>206</v>
      </c>
      <c r="B24" s="202" t="s">
        <v>207</v>
      </c>
      <c r="C24" s="201" t="s">
        <v>208</v>
      </c>
      <c r="D24" s="53">
        <v>1092.4242449999999</v>
      </c>
      <c r="E24" s="205">
        <v>0</v>
      </c>
      <c r="F24" s="205"/>
      <c r="G24" s="205"/>
      <c r="H24" s="205"/>
      <c r="I24" s="205"/>
      <c r="J24" s="205"/>
      <c r="K24" s="205"/>
      <c r="L24" s="205"/>
      <c r="M24" s="205"/>
      <c r="N24" s="205"/>
      <c r="O24" s="205"/>
      <c r="P24" s="213">
        <v>0</v>
      </c>
      <c r="Q24" s="205"/>
      <c r="R24" s="205"/>
      <c r="S24" s="197">
        <v>1092.4242449999999</v>
      </c>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199"/>
      <c r="AR24" s="207">
        <v>0</v>
      </c>
      <c r="AS24" s="207">
        <v>1592.2</v>
      </c>
      <c r="AT24" s="207">
        <v>2684.624245</v>
      </c>
      <c r="AU24" s="53">
        <v>2684.624245</v>
      </c>
      <c r="AV24" s="154">
        <v>0</v>
      </c>
    </row>
    <row r="25" spans="1:48" ht="15.95" customHeight="1">
      <c r="A25" s="201" t="s">
        <v>209</v>
      </c>
      <c r="B25" s="202" t="s">
        <v>210</v>
      </c>
      <c r="C25" s="201" t="s">
        <v>211</v>
      </c>
      <c r="D25" s="53">
        <v>0</v>
      </c>
      <c r="E25" s="205">
        <v>0</v>
      </c>
      <c r="F25" s="205"/>
      <c r="G25" s="205"/>
      <c r="H25" s="205"/>
      <c r="I25" s="205"/>
      <c r="J25" s="205"/>
      <c r="K25" s="205"/>
      <c r="L25" s="205"/>
      <c r="M25" s="205"/>
      <c r="N25" s="205"/>
      <c r="O25" s="205"/>
      <c r="P25" s="213">
        <v>0</v>
      </c>
      <c r="Q25" s="205"/>
      <c r="R25" s="205"/>
      <c r="S25" s="205"/>
      <c r="T25" s="197">
        <v>0</v>
      </c>
      <c r="U25" s="199"/>
      <c r="V25" s="199"/>
      <c r="W25" s="199"/>
      <c r="X25" s="199"/>
      <c r="Y25" s="199"/>
      <c r="Z25" s="199"/>
      <c r="AA25" s="199"/>
      <c r="AB25" s="199"/>
      <c r="AC25" s="199"/>
      <c r="AD25" s="199"/>
      <c r="AE25" s="199"/>
      <c r="AF25" s="199"/>
      <c r="AG25" s="199"/>
      <c r="AH25" s="205"/>
      <c r="AI25" s="205"/>
      <c r="AJ25" s="205"/>
      <c r="AK25" s="205"/>
      <c r="AL25" s="205"/>
      <c r="AM25" s="205"/>
      <c r="AN25" s="205"/>
      <c r="AO25" s="205"/>
      <c r="AP25" s="205"/>
      <c r="AQ25" s="199"/>
      <c r="AR25" s="207">
        <v>0</v>
      </c>
      <c r="AS25" s="207">
        <v>0</v>
      </c>
      <c r="AT25" s="207">
        <v>0</v>
      </c>
      <c r="AU25" s="53">
        <v>0</v>
      </c>
      <c r="AV25" s="154">
        <v>0</v>
      </c>
    </row>
    <row r="26" spans="1:48" ht="15.95" customHeight="1">
      <c r="A26" s="201" t="s">
        <v>212</v>
      </c>
      <c r="B26" s="202" t="s">
        <v>213</v>
      </c>
      <c r="C26" s="201" t="s">
        <v>214</v>
      </c>
      <c r="D26" s="53">
        <v>0</v>
      </c>
      <c r="E26" s="205">
        <v>0</v>
      </c>
      <c r="F26" s="205"/>
      <c r="G26" s="205"/>
      <c r="H26" s="205"/>
      <c r="I26" s="205"/>
      <c r="J26" s="205"/>
      <c r="K26" s="205"/>
      <c r="L26" s="205"/>
      <c r="M26" s="205"/>
      <c r="N26" s="205"/>
      <c r="O26" s="205"/>
      <c r="P26" s="213">
        <v>0</v>
      </c>
      <c r="Q26" s="205"/>
      <c r="R26" s="205"/>
      <c r="S26" s="205"/>
      <c r="T26" s="199"/>
      <c r="U26" s="197">
        <v>0</v>
      </c>
      <c r="V26" s="199"/>
      <c r="W26" s="199"/>
      <c r="X26" s="199"/>
      <c r="Y26" s="199"/>
      <c r="Z26" s="199"/>
      <c r="AA26" s="199"/>
      <c r="AB26" s="199"/>
      <c r="AC26" s="199"/>
      <c r="AD26" s="199"/>
      <c r="AE26" s="199"/>
      <c r="AF26" s="199"/>
      <c r="AG26" s="199"/>
      <c r="AH26" s="205"/>
      <c r="AI26" s="205"/>
      <c r="AJ26" s="205"/>
      <c r="AK26" s="205"/>
      <c r="AL26" s="205"/>
      <c r="AM26" s="205"/>
      <c r="AN26" s="205"/>
      <c r="AO26" s="205"/>
      <c r="AP26" s="205"/>
      <c r="AQ26" s="199"/>
      <c r="AR26" s="207">
        <v>0</v>
      </c>
      <c r="AS26" s="207">
        <v>0</v>
      </c>
      <c r="AT26" s="207">
        <v>0</v>
      </c>
      <c r="AU26" s="53">
        <v>0</v>
      </c>
      <c r="AV26" s="154">
        <v>0</v>
      </c>
    </row>
    <row r="27" spans="1:48" ht="15.95" customHeight="1">
      <c r="A27" s="201" t="s">
        <v>215</v>
      </c>
      <c r="B27" s="202" t="s">
        <v>389</v>
      </c>
      <c r="C27" s="201" t="s">
        <v>129</v>
      </c>
      <c r="D27" s="53">
        <v>87.788473999999994</v>
      </c>
      <c r="E27" s="205">
        <v>0</v>
      </c>
      <c r="F27" s="205"/>
      <c r="G27" s="205"/>
      <c r="H27" s="205"/>
      <c r="I27" s="205"/>
      <c r="J27" s="205"/>
      <c r="K27" s="205"/>
      <c r="L27" s="205"/>
      <c r="M27" s="205"/>
      <c r="N27" s="205"/>
      <c r="O27" s="205"/>
      <c r="P27" s="213">
        <v>0</v>
      </c>
      <c r="Q27" s="205"/>
      <c r="R27" s="205"/>
      <c r="S27" s="205"/>
      <c r="T27" s="199"/>
      <c r="U27" s="199"/>
      <c r="V27" s="197">
        <v>87.788473999999994</v>
      </c>
      <c r="W27" s="199"/>
      <c r="X27" s="199"/>
      <c r="Y27" s="199"/>
      <c r="Z27" s="199"/>
      <c r="AA27" s="199"/>
      <c r="AB27" s="199"/>
      <c r="AC27" s="199"/>
      <c r="AD27" s="199"/>
      <c r="AE27" s="199"/>
      <c r="AF27" s="199"/>
      <c r="AG27" s="199"/>
      <c r="AH27" s="205"/>
      <c r="AI27" s="205"/>
      <c r="AJ27" s="205"/>
      <c r="AK27" s="205"/>
      <c r="AL27" s="205"/>
      <c r="AM27" s="205"/>
      <c r="AN27" s="205"/>
      <c r="AO27" s="205"/>
      <c r="AP27" s="205"/>
      <c r="AQ27" s="199"/>
      <c r="AR27" s="207">
        <v>0</v>
      </c>
      <c r="AS27" s="207">
        <v>9.6899999999999977</v>
      </c>
      <c r="AT27" s="207">
        <v>97.478473999999991</v>
      </c>
      <c r="AU27" s="53">
        <v>97.478473999999991</v>
      </c>
      <c r="AV27" s="154">
        <v>0</v>
      </c>
    </row>
    <row r="28" spans="1:48" ht="15.95" customHeight="1">
      <c r="A28" s="61" t="s">
        <v>217</v>
      </c>
      <c r="B28" s="214" t="s">
        <v>218</v>
      </c>
      <c r="C28" s="61" t="s">
        <v>128</v>
      </c>
      <c r="D28" s="53">
        <v>869.38503700000001</v>
      </c>
      <c r="E28" s="205">
        <v>0</v>
      </c>
      <c r="F28" s="205"/>
      <c r="G28" s="205"/>
      <c r="H28" s="205"/>
      <c r="I28" s="205"/>
      <c r="J28" s="205"/>
      <c r="K28" s="205"/>
      <c r="L28" s="205"/>
      <c r="M28" s="205"/>
      <c r="N28" s="205"/>
      <c r="O28" s="205"/>
      <c r="P28" s="213">
        <v>0</v>
      </c>
      <c r="Q28" s="205"/>
      <c r="R28" s="205"/>
      <c r="S28" s="205"/>
      <c r="T28" s="199"/>
      <c r="U28" s="199"/>
      <c r="V28" s="199"/>
      <c r="W28" s="197">
        <v>869.38503700000001</v>
      </c>
      <c r="X28" s="199"/>
      <c r="Y28" s="199"/>
      <c r="Z28" s="199"/>
      <c r="AA28" s="199"/>
      <c r="AB28" s="199"/>
      <c r="AC28" s="199"/>
      <c r="AD28" s="199"/>
      <c r="AE28" s="199"/>
      <c r="AF28" s="199"/>
      <c r="AG28" s="199"/>
      <c r="AH28" s="205"/>
      <c r="AI28" s="205"/>
      <c r="AJ28" s="205"/>
      <c r="AK28" s="205"/>
      <c r="AL28" s="205"/>
      <c r="AM28" s="205"/>
      <c r="AN28" s="205"/>
      <c r="AO28" s="205"/>
      <c r="AP28" s="205"/>
      <c r="AQ28" s="199"/>
      <c r="AR28" s="207">
        <v>0</v>
      </c>
      <c r="AS28" s="207">
        <v>17.370000000000118</v>
      </c>
      <c r="AT28" s="207">
        <v>886.75503700000013</v>
      </c>
      <c r="AU28" s="53">
        <v>886.75503700000013</v>
      </c>
      <c r="AV28" s="154">
        <v>0</v>
      </c>
    </row>
    <row r="29" spans="1:48" ht="15.95" customHeight="1">
      <c r="A29" s="61" t="s">
        <v>219</v>
      </c>
      <c r="B29" s="214" t="s">
        <v>220</v>
      </c>
      <c r="C29" s="61" t="s">
        <v>221</v>
      </c>
      <c r="D29" s="53">
        <v>0</v>
      </c>
      <c r="E29" s="205">
        <v>0</v>
      </c>
      <c r="F29" s="205"/>
      <c r="G29" s="205"/>
      <c r="H29" s="205"/>
      <c r="I29" s="205"/>
      <c r="J29" s="205"/>
      <c r="K29" s="205"/>
      <c r="L29" s="205"/>
      <c r="M29" s="205"/>
      <c r="N29" s="205"/>
      <c r="O29" s="205"/>
      <c r="P29" s="213">
        <v>0</v>
      </c>
      <c r="Q29" s="205"/>
      <c r="R29" s="205"/>
      <c r="S29" s="205"/>
      <c r="T29" s="199"/>
      <c r="U29" s="199"/>
      <c r="V29" s="199"/>
      <c r="W29" s="199"/>
      <c r="X29" s="197">
        <v>0</v>
      </c>
      <c r="Y29" s="199"/>
      <c r="Z29" s="199"/>
      <c r="AA29" s="199"/>
      <c r="AB29" s="199"/>
      <c r="AC29" s="199"/>
      <c r="AD29" s="199"/>
      <c r="AE29" s="199"/>
      <c r="AF29" s="199"/>
      <c r="AG29" s="199"/>
      <c r="AH29" s="205"/>
      <c r="AI29" s="205"/>
      <c r="AJ29" s="205"/>
      <c r="AK29" s="205"/>
      <c r="AL29" s="205"/>
      <c r="AM29" s="205"/>
      <c r="AN29" s="205"/>
      <c r="AO29" s="205"/>
      <c r="AP29" s="205"/>
      <c r="AQ29" s="199"/>
      <c r="AR29" s="207">
        <v>0</v>
      </c>
      <c r="AS29" s="207">
        <v>0</v>
      </c>
      <c r="AT29" s="207">
        <v>0</v>
      </c>
      <c r="AU29" s="53">
        <v>0</v>
      </c>
      <c r="AV29" s="154">
        <v>0</v>
      </c>
    </row>
    <row r="30" spans="1:48" ht="15.95" customHeight="1">
      <c r="A30" s="61" t="s">
        <v>222</v>
      </c>
      <c r="B30" s="214" t="s">
        <v>423</v>
      </c>
      <c r="C30" s="61" t="s">
        <v>223</v>
      </c>
      <c r="D30" s="53">
        <v>1958.8420090000002</v>
      </c>
      <c r="E30" s="205">
        <v>0</v>
      </c>
      <c r="F30" s="205"/>
      <c r="G30" s="205"/>
      <c r="H30" s="205"/>
      <c r="I30" s="205"/>
      <c r="J30" s="205"/>
      <c r="K30" s="205"/>
      <c r="L30" s="205"/>
      <c r="M30" s="205"/>
      <c r="N30" s="205"/>
      <c r="O30" s="205"/>
      <c r="P30" s="213">
        <v>0.65</v>
      </c>
      <c r="Q30" s="205"/>
      <c r="R30" s="205"/>
      <c r="S30" s="205"/>
      <c r="T30" s="199"/>
      <c r="U30" s="199"/>
      <c r="V30" s="199"/>
      <c r="W30" s="199"/>
      <c r="X30" s="199"/>
      <c r="Y30" s="197">
        <v>1958.1920090000001</v>
      </c>
      <c r="Z30" s="199"/>
      <c r="AA30" s="199"/>
      <c r="AB30" s="199"/>
      <c r="AC30" s="199"/>
      <c r="AD30" s="199"/>
      <c r="AE30" s="205">
        <v>0.65</v>
      </c>
      <c r="AF30" s="199"/>
      <c r="AG30" s="199"/>
      <c r="AH30" s="205"/>
      <c r="AI30" s="205"/>
      <c r="AJ30" s="205"/>
      <c r="AK30" s="205"/>
      <c r="AL30" s="205"/>
      <c r="AM30" s="205"/>
      <c r="AN30" s="205"/>
      <c r="AO30" s="205"/>
      <c r="AP30" s="205"/>
      <c r="AQ30" s="199"/>
      <c r="AR30" s="207">
        <v>0.65</v>
      </c>
      <c r="AS30" s="207">
        <v>123.5645479999996</v>
      </c>
      <c r="AT30" s="207">
        <v>2082.4065569999998</v>
      </c>
      <c r="AU30" s="53">
        <v>2082.4065569999998</v>
      </c>
      <c r="AV30" s="154">
        <v>0</v>
      </c>
    </row>
    <row r="31" spans="1:48" ht="15.95" customHeight="1">
      <c r="A31" s="61" t="s">
        <v>224</v>
      </c>
      <c r="B31" s="214" t="s">
        <v>225</v>
      </c>
      <c r="C31" s="61" t="s">
        <v>226</v>
      </c>
      <c r="D31" s="53">
        <v>2.1120519999999998</v>
      </c>
      <c r="E31" s="205">
        <v>0</v>
      </c>
      <c r="F31" s="205"/>
      <c r="G31" s="205"/>
      <c r="H31" s="205"/>
      <c r="I31" s="205"/>
      <c r="J31" s="205"/>
      <c r="K31" s="205"/>
      <c r="L31" s="205"/>
      <c r="M31" s="205"/>
      <c r="N31" s="205"/>
      <c r="O31" s="205"/>
      <c r="P31" s="213">
        <v>0</v>
      </c>
      <c r="Q31" s="205"/>
      <c r="R31" s="205"/>
      <c r="S31" s="205"/>
      <c r="T31" s="199"/>
      <c r="U31" s="199"/>
      <c r="V31" s="199"/>
      <c r="W31" s="199"/>
      <c r="X31" s="199"/>
      <c r="Y31" s="199"/>
      <c r="Z31" s="197">
        <v>2.1120519999999998</v>
      </c>
      <c r="AA31" s="199"/>
      <c r="AB31" s="199"/>
      <c r="AC31" s="199"/>
      <c r="AD31" s="199"/>
      <c r="AE31" s="199"/>
      <c r="AF31" s="199"/>
      <c r="AG31" s="199"/>
      <c r="AH31" s="205"/>
      <c r="AI31" s="205"/>
      <c r="AJ31" s="205"/>
      <c r="AK31" s="205"/>
      <c r="AL31" s="205"/>
      <c r="AM31" s="205"/>
      <c r="AN31" s="205"/>
      <c r="AO31" s="205"/>
      <c r="AP31" s="205"/>
      <c r="AQ31" s="199"/>
      <c r="AR31" s="207">
        <v>0</v>
      </c>
      <c r="AS31" s="207">
        <v>0.20000000000000018</v>
      </c>
      <c r="AT31" s="207">
        <v>2.312052</v>
      </c>
      <c r="AU31" s="53">
        <v>2.312052</v>
      </c>
      <c r="AV31" s="154">
        <v>0</v>
      </c>
    </row>
    <row r="32" spans="1:48" ht="15.95" customHeight="1">
      <c r="A32" s="61" t="s">
        <v>227</v>
      </c>
      <c r="B32" s="214" t="s">
        <v>228</v>
      </c>
      <c r="C32" s="61" t="s">
        <v>229</v>
      </c>
      <c r="D32" s="53">
        <v>0</v>
      </c>
      <c r="E32" s="205">
        <v>0</v>
      </c>
      <c r="F32" s="205"/>
      <c r="G32" s="205"/>
      <c r="H32" s="205"/>
      <c r="I32" s="205"/>
      <c r="J32" s="205"/>
      <c r="K32" s="205"/>
      <c r="L32" s="205"/>
      <c r="M32" s="205"/>
      <c r="N32" s="205"/>
      <c r="O32" s="205"/>
      <c r="P32" s="213">
        <v>0</v>
      </c>
      <c r="Q32" s="205"/>
      <c r="R32" s="205"/>
      <c r="S32" s="205"/>
      <c r="T32" s="199"/>
      <c r="U32" s="199"/>
      <c r="V32" s="199"/>
      <c r="W32" s="199"/>
      <c r="X32" s="199"/>
      <c r="Y32" s="199"/>
      <c r="Z32" s="199"/>
      <c r="AA32" s="197">
        <v>0</v>
      </c>
      <c r="AB32" s="199"/>
      <c r="AC32" s="199"/>
      <c r="AD32" s="199"/>
      <c r="AE32" s="199"/>
      <c r="AF32" s="199"/>
      <c r="AG32" s="199"/>
      <c r="AH32" s="205"/>
      <c r="AI32" s="205"/>
      <c r="AJ32" s="205"/>
      <c r="AK32" s="205"/>
      <c r="AL32" s="205"/>
      <c r="AM32" s="205"/>
      <c r="AN32" s="205"/>
      <c r="AO32" s="205"/>
      <c r="AP32" s="205"/>
      <c r="AQ32" s="199"/>
      <c r="AR32" s="207">
        <v>0</v>
      </c>
      <c r="AS32" s="207">
        <v>0</v>
      </c>
      <c r="AT32" s="207">
        <v>0</v>
      </c>
      <c r="AU32" s="53">
        <v>0</v>
      </c>
      <c r="AV32" s="154">
        <v>0</v>
      </c>
    </row>
    <row r="33" spans="1:48" ht="15.95" customHeight="1">
      <c r="A33" s="61" t="s">
        <v>230</v>
      </c>
      <c r="B33" s="214" t="s">
        <v>231</v>
      </c>
      <c r="C33" s="61" t="s">
        <v>232</v>
      </c>
      <c r="D33" s="53">
        <v>2.8308070000000005</v>
      </c>
      <c r="E33" s="205">
        <v>0</v>
      </c>
      <c r="F33" s="205"/>
      <c r="G33" s="205"/>
      <c r="H33" s="205"/>
      <c r="I33" s="205"/>
      <c r="J33" s="205"/>
      <c r="K33" s="205"/>
      <c r="L33" s="205"/>
      <c r="M33" s="205"/>
      <c r="N33" s="205"/>
      <c r="O33" s="205"/>
      <c r="P33" s="213">
        <v>0</v>
      </c>
      <c r="Q33" s="205"/>
      <c r="R33" s="205"/>
      <c r="S33" s="205"/>
      <c r="T33" s="199"/>
      <c r="U33" s="199"/>
      <c r="V33" s="199"/>
      <c r="W33" s="199"/>
      <c r="X33" s="199"/>
      <c r="Y33" s="199"/>
      <c r="Z33" s="199"/>
      <c r="AA33" s="199"/>
      <c r="AB33" s="197">
        <v>2.8308070000000005</v>
      </c>
      <c r="AC33" s="199"/>
      <c r="AD33" s="199"/>
      <c r="AE33" s="199"/>
      <c r="AF33" s="199"/>
      <c r="AG33" s="199"/>
      <c r="AH33" s="205"/>
      <c r="AI33" s="205"/>
      <c r="AJ33" s="205"/>
      <c r="AK33" s="205"/>
      <c r="AL33" s="205"/>
      <c r="AM33" s="205"/>
      <c r="AN33" s="205"/>
      <c r="AO33" s="205"/>
      <c r="AP33" s="205"/>
      <c r="AQ33" s="199"/>
      <c r="AR33" s="207">
        <v>0</v>
      </c>
      <c r="AS33" s="207">
        <v>0</v>
      </c>
      <c r="AT33" s="207">
        <v>2.8308070000000005</v>
      </c>
      <c r="AU33" s="53">
        <v>2.8308070000000005</v>
      </c>
      <c r="AV33" s="154">
        <v>0</v>
      </c>
    </row>
    <row r="34" spans="1:48" ht="15.95" customHeight="1">
      <c r="A34" s="61" t="s">
        <v>233</v>
      </c>
      <c r="B34" s="214" t="s">
        <v>234</v>
      </c>
      <c r="C34" s="61" t="s">
        <v>130</v>
      </c>
      <c r="D34" s="53">
        <v>842.34167500000001</v>
      </c>
      <c r="E34" s="205">
        <v>0</v>
      </c>
      <c r="F34" s="205"/>
      <c r="G34" s="205"/>
      <c r="H34" s="205"/>
      <c r="I34" s="205"/>
      <c r="J34" s="205"/>
      <c r="K34" s="205"/>
      <c r="L34" s="205"/>
      <c r="M34" s="205"/>
      <c r="N34" s="205"/>
      <c r="O34" s="205"/>
      <c r="P34" s="213">
        <v>0.21762000000000004</v>
      </c>
      <c r="Q34" s="205"/>
      <c r="R34" s="205"/>
      <c r="S34" s="205"/>
      <c r="T34" s="199"/>
      <c r="U34" s="199"/>
      <c r="V34" s="199"/>
      <c r="W34" s="199"/>
      <c r="X34" s="199"/>
      <c r="Y34" s="205">
        <v>0.21762000000000004</v>
      </c>
      <c r="Z34" s="199"/>
      <c r="AA34" s="199"/>
      <c r="AB34" s="199"/>
      <c r="AC34" s="197">
        <v>842.124055</v>
      </c>
      <c r="AD34" s="199"/>
      <c r="AE34" s="199"/>
      <c r="AF34" s="199"/>
      <c r="AG34" s="199"/>
      <c r="AH34" s="205"/>
      <c r="AI34" s="205"/>
      <c r="AJ34" s="205"/>
      <c r="AK34" s="205"/>
      <c r="AL34" s="205"/>
      <c r="AM34" s="205"/>
      <c r="AN34" s="205"/>
      <c r="AO34" s="205"/>
      <c r="AP34" s="205"/>
      <c r="AQ34" s="199"/>
      <c r="AR34" s="207">
        <v>0.21762000000000004</v>
      </c>
      <c r="AS34" s="207">
        <v>58.446692999999996</v>
      </c>
      <c r="AT34" s="207">
        <v>900.78836799999999</v>
      </c>
      <c r="AU34" s="53">
        <v>900.78836799999999</v>
      </c>
      <c r="AV34" s="154">
        <v>0</v>
      </c>
    </row>
    <row r="35" spans="1:48" ht="15.95" customHeight="1">
      <c r="A35" s="61" t="s">
        <v>235</v>
      </c>
      <c r="B35" s="214" t="s">
        <v>236</v>
      </c>
      <c r="C35" s="61" t="s">
        <v>237</v>
      </c>
      <c r="D35" s="53">
        <v>905.83112900000003</v>
      </c>
      <c r="E35" s="205">
        <v>0</v>
      </c>
      <c r="F35" s="205"/>
      <c r="G35" s="205"/>
      <c r="H35" s="205"/>
      <c r="I35" s="205"/>
      <c r="J35" s="205"/>
      <c r="K35" s="205"/>
      <c r="L35" s="205"/>
      <c r="M35" s="205"/>
      <c r="N35" s="205"/>
      <c r="O35" s="205"/>
      <c r="P35" s="213">
        <v>0.13275999999999999</v>
      </c>
      <c r="Q35" s="205"/>
      <c r="R35" s="205"/>
      <c r="S35" s="205"/>
      <c r="T35" s="199"/>
      <c r="U35" s="199"/>
      <c r="V35" s="199"/>
      <c r="W35" s="199"/>
      <c r="X35" s="199"/>
      <c r="Y35" s="205">
        <v>0.13275999999999999</v>
      </c>
      <c r="Z35" s="199"/>
      <c r="AA35" s="199"/>
      <c r="AB35" s="199"/>
      <c r="AC35" s="199"/>
      <c r="AD35" s="197">
        <v>905.69836900000007</v>
      </c>
      <c r="AE35" s="199"/>
      <c r="AF35" s="199"/>
      <c r="AG35" s="199"/>
      <c r="AH35" s="205"/>
      <c r="AI35" s="205"/>
      <c r="AJ35" s="205"/>
      <c r="AK35" s="205"/>
      <c r="AL35" s="205"/>
      <c r="AM35" s="205"/>
      <c r="AN35" s="205"/>
      <c r="AO35" s="205"/>
      <c r="AP35" s="205"/>
      <c r="AQ35" s="199"/>
      <c r="AR35" s="207">
        <v>0.13275999999999999</v>
      </c>
      <c r="AS35" s="207">
        <v>40.14399999999997</v>
      </c>
      <c r="AT35" s="207">
        <v>945.97512900000004</v>
      </c>
      <c r="AU35" s="53">
        <v>945.97512900000004</v>
      </c>
      <c r="AV35" s="154">
        <v>0</v>
      </c>
    </row>
    <row r="36" spans="1:48" ht="15.95" customHeight="1">
      <c r="A36" s="61" t="s">
        <v>238</v>
      </c>
      <c r="B36" s="214" t="s">
        <v>64</v>
      </c>
      <c r="C36" s="61" t="s">
        <v>30</v>
      </c>
      <c r="D36" s="53">
        <v>31.715145</v>
      </c>
      <c r="E36" s="205">
        <v>0</v>
      </c>
      <c r="F36" s="205"/>
      <c r="G36" s="205"/>
      <c r="H36" s="205"/>
      <c r="I36" s="205"/>
      <c r="J36" s="205"/>
      <c r="K36" s="205"/>
      <c r="L36" s="205"/>
      <c r="M36" s="205"/>
      <c r="N36" s="205"/>
      <c r="O36" s="205"/>
      <c r="P36" s="213">
        <v>2.5260300000000098</v>
      </c>
      <c r="Q36" s="205">
        <v>1.92</v>
      </c>
      <c r="R36" s="205">
        <v>0.3</v>
      </c>
      <c r="S36" s="205"/>
      <c r="T36" s="199"/>
      <c r="U36" s="199"/>
      <c r="V36" s="199"/>
      <c r="W36" s="199"/>
      <c r="X36" s="199"/>
      <c r="Y36" s="199"/>
      <c r="Z36" s="205">
        <v>0.20000000000000995</v>
      </c>
      <c r="AA36" s="199"/>
      <c r="AB36" s="199"/>
      <c r="AC36" s="199"/>
      <c r="AD36" s="199"/>
      <c r="AE36" s="197">
        <v>29.18911499999999</v>
      </c>
      <c r="AF36" s="199"/>
      <c r="AG36" s="199"/>
      <c r="AH36" s="205"/>
      <c r="AI36" s="205"/>
      <c r="AJ36" s="205"/>
      <c r="AK36" s="205"/>
      <c r="AL36" s="205">
        <v>0.10603</v>
      </c>
      <c r="AM36" s="205"/>
      <c r="AN36" s="205"/>
      <c r="AO36" s="205"/>
      <c r="AP36" s="205"/>
      <c r="AQ36" s="199"/>
      <c r="AR36" s="207">
        <v>2.5260300000000098</v>
      </c>
      <c r="AS36" s="207">
        <v>-1.8741299999999965</v>
      </c>
      <c r="AT36" s="207">
        <v>29.841015000000002</v>
      </c>
      <c r="AU36" s="53">
        <v>29.841015000000002</v>
      </c>
      <c r="AV36" s="154">
        <v>0</v>
      </c>
    </row>
    <row r="37" spans="1:48" ht="15.95" customHeight="1">
      <c r="A37" s="61" t="s">
        <v>239</v>
      </c>
      <c r="B37" s="214" t="s">
        <v>426</v>
      </c>
      <c r="C37" s="61" t="s">
        <v>241</v>
      </c>
      <c r="D37" s="53">
        <v>0.40853499999999998</v>
      </c>
      <c r="E37" s="205">
        <v>0</v>
      </c>
      <c r="F37" s="205"/>
      <c r="G37" s="205"/>
      <c r="H37" s="205"/>
      <c r="I37" s="205"/>
      <c r="J37" s="205"/>
      <c r="K37" s="205"/>
      <c r="L37" s="205"/>
      <c r="M37" s="205"/>
      <c r="N37" s="205"/>
      <c r="O37" s="205"/>
      <c r="P37" s="213">
        <v>0</v>
      </c>
      <c r="Q37" s="205"/>
      <c r="R37" s="205"/>
      <c r="S37" s="205"/>
      <c r="T37" s="199"/>
      <c r="U37" s="199"/>
      <c r="V37" s="199"/>
      <c r="W37" s="199"/>
      <c r="X37" s="199"/>
      <c r="Y37" s="199"/>
      <c r="Z37" s="199"/>
      <c r="AA37" s="199"/>
      <c r="AB37" s="199"/>
      <c r="AC37" s="199"/>
      <c r="AD37" s="199"/>
      <c r="AE37" s="199"/>
      <c r="AF37" s="197">
        <v>0.40853499999999998</v>
      </c>
      <c r="AG37" s="199"/>
      <c r="AH37" s="205"/>
      <c r="AI37" s="205"/>
      <c r="AJ37" s="205"/>
      <c r="AK37" s="205"/>
      <c r="AL37" s="205"/>
      <c r="AM37" s="205"/>
      <c r="AN37" s="205"/>
      <c r="AO37" s="205"/>
      <c r="AP37" s="205"/>
      <c r="AQ37" s="199"/>
      <c r="AR37" s="207">
        <v>0</v>
      </c>
      <c r="AS37" s="207">
        <v>0</v>
      </c>
      <c r="AT37" s="207">
        <v>0.40853499999999998</v>
      </c>
      <c r="AU37" s="53">
        <v>0.40853499999999998</v>
      </c>
      <c r="AV37" s="154">
        <v>0</v>
      </c>
    </row>
    <row r="38" spans="1:48" ht="15.95" customHeight="1">
      <c r="A38" s="61" t="s">
        <v>242</v>
      </c>
      <c r="B38" s="214" t="s">
        <v>243</v>
      </c>
      <c r="C38" s="61" t="s">
        <v>244</v>
      </c>
      <c r="D38" s="53">
        <v>0</v>
      </c>
      <c r="E38" s="205">
        <v>0</v>
      </c>
      <c r="F38" s="205"/>
      <c r="G38" s="205"/>
      <c r="H38" s="205"/>
      <c r="I38" s="205"/>
      <c r="J38" s="205"/>
      <c r="K38" s="205"/>
      <c r="L38" s="205"/>
      <c r="M38" s="205"/>
      <c r="N38" s="205"/>
      <c r="O38" s="205"/>
      <c r="P38" s="213">
        <v>0</v>
      </c>
      <c r="Q38" s="205"/>
      <c r="R38" s="205"/>
      <c r="S38" s="205"/>
      <c r="T38" s="199"/>
      <c r="U38" s="199"/>
      <c r="V38" s="199"/>
      <c r="W38" s="199"/>
      <c r="X38" s="199"/>
      <c r="Y38" s="199"/>
      <c r="Z38" s="199"/>
      <c r="AA38" s="199"/>
      <c r="AB38" s="199"/>
      <c r="AC38" s="199"/>
      <c r="AD38" s="199"/>
      <c r="AE38" s="199"/>
      <c r="AF38" s="199"/>
      <c r="AG38" s="197">
        <v>0</v>
      </c>
      <c r="AH38" s="205"/>
      <c r="AI38" s="205"/>
      <c r="AJ38" s="205"/>
      <c r="AK38" s="205"/>
      <c r="AL38" s="205"/>
      <c r="AM38" s="205"/>
      <c r="AN38" s="205"/>
      <c r="AO38" s="205"/>
      <c r="AP38" s="205"/>
      <c r="AQ38" s="199"/>
      <c r="AR38" s="207">
        <v>0</v>
      </c>
      <c r="AS38" s="207">
        <v>0</v>
      </c>
      <c r="AT38" s="207">
        <v>0</v>
      </c>
      <c r="AU38" s="53">
        <v>0</v>
      </c>
      <c r="AV38" s="154">
        <v>0</v>
      </c>
    </row>
    <row r="39" spans="1:48" s="158" customFormat="1" ht="15.95" customHeight="1">
      <c r="A39" s="61" t="s">
        <v>245</v>
      </c>
      <c r="B39" s="214" t="s">
        <v>246</v>
      </c>
      <c r="C39" s="61" t="s">
        <v>247</v>
      </c>
      <c r="D39" s="53">
        <v>5.7226450000000009</v>
      </c>
      <c r="E39" s="205">
        <v>0</v>
      </c>
      <c r="F39" s="205"/>
      <c r="G39" s="205"/>
      <c r="H39" s="205"/>
      <c r="I39" s="205"/>
      <c r="J39" s="205"/>
      <c r="K39" s="205"/>
      <c r="L39" s="205"/>
      <c r="M39" s="205"/>
      <c r="N39" s="205"/>
      <c r="O39" s="205"/>
      <c r="P39" s="213">
        <v>0</v>
      </c>
      <c r="Q39" s="205"/>
      <c r="R39" s="205"/>
      <c r="S39" s="205"/>
      <c r="T39" s="199"/>
      <c r="U39" s="199"/>
      <c r="V39" s="199"/>
      <c r="W39" s="199"/>
      <c r="X39" s="199"/>
      <c r="Y39" s="199"/>
      <c r="Z39" s="199"/>
      <c r="AA39" s="199"/>
      <c r="AB39" s="199"/>
      <c r="AC39" s="199"/>
      <c r="AD39" s="199"/>
      <c r="AE39" s="199"/>
      <c r="AF39" s="199"/>
      <c r="AG39" s="199"/>
      <c r="AH39" s="197">
        <v>5.7226450000000009</v>
      </c>
      <c r="AI39" s="205"/>
      <c r="AJ39" s="205"/>
      <c r="AK39" s="205"/>
      <c r="AL39" s="205"/>
      <c r="AM39" s="205"/>
      <c r="AN39" s="205"/>
      <c r="AO39" s="205"/>
      <c r="AP39" s="205"/>
      <c r="AQ39" s="199"/>
      <c r="AR39" s="207">
        <v>0</v>
      </c>
      <c r="AS39" s="207">
        <v>0</v>
      </c>
      <c r="AT39" s="207">
        <v>5.7226450000000009</v>
      </c>
      <c r="AU39" s="53">
        <v>5.7226450000000009</v>
      </c>
      <c r="AV39" s="154">
        <v>0</v>
      </c>
    </row>
    <row r="40" spans="1:48" s="158" customFormat="1" ht="15.95" customHeight="1">
      <c r="A40" s="61" t="s">
        <v>248</v>
      </c>
      <c r="B40" s="214" t="s">
        <v>144</v>
      </c>
      <c r="C40" s="61" t="s">
        <v>93</v>
      </c>
      <c r="D40" s="53">
        <v>38.424469000000002</v>
      </c>
      <c r="E40" s="205">
        <v>0</v>
      </c>
      <c r="F40" s="205"/>
      <c r="G40" s="205"/>
      <c r="H40" s="205"/>
      <c r="I40" s="205"/>
      <c r="J40" s="205"/>
      <c r="K40" s="205"/>
      <c r="L40" s="205"/>
      <c r="M40" s="205"/>
      <c r="N40" s="205"/>
      <c r="O40" s="205"/>
      <c r="P40" s="213">
        <v>0</v>
      </c>
      <c r="Q40" s="205"/>
      <c r="R40" s="205"/>
      <c r="S40" s="205"/>
      <c r="T40" s="199"/>
      <c r="U40" s="199"/>
      <c r="V40" s="199"/>
      <c r="W40" s="199"/>
      <c r="X40" s="199"/>
      <c r="Y40" s="205"/>
      <c r="Z40" s="199"/>
      <c r="AA40" s="199"/>
      <c r="AB40" s="199"/>
      <c r="AC40" s="199"/>
      <c r="AD40" s="199"/>
      <c r="AE40" s="199"/>
      <c r="AF40" s="199"/>
      <c r="AG40" s="199"/>
      <c r="AH40" s="205"/>
      <c r="AI40" s="197">
        <v>38.424469000000002</v>
      </c>
      <c r="AJ40" s="205"/>
      <c r="AK40" s="205"/>
      <c r="AL40" s="205"/>
      <c r="AM40" s="205"/>
      <c r="AN40" s="205"/>
      <c r="AO40" s="205"/>
      <c r="AP40" s="205"/>
      <c r="AQ40" s="199"/>
      <c r="AR40" s="207">
        <v>0</v>
      </c>
      <c r="AS40" s="207">
        <v>0</v>
      </c>
      <c r="AT40" s="207">
        <v>38.424469000000002</v>
      </c>
      <c r="AU40" s="53">
        <v>38.424469000000002</v>
      </c>
      <c r="AV40" s="154">
        <v>0</v>
      </c>
    </row>
    <row r="41" spans="1:48" ht="15.95" customHeight="1">
      <c r="A41" s="61" t="s">
        <v>249</v>
      </c>
      <c r="B41" s="214" t="s">
        <v>250</v>
      </c>
      <c r="C41" s="61" t="s">
        <v>251</v>
      </c>
      <c r="D41" s="53">
        <v>53.315990999999997</v>
      </c>
      <c r="E41" s="205">
        <v>0</v>
      </c>
      <c r="F41" s="205"/>
      <c r="G41" s="205"/>
      <c r="H41" s="205"/>
      <c r="I41" s="205"/>
      <c r="J41" s="205"/>
      <c r="K41" s="205"/>
      <c r="L41" s="205"/>
      <c r="M41" s="205"/>
      <c r="N41" s="205"/>
      <c r="O41" s="205"/>
      <c r="P41" s="213">
        <v>0</v>
      </c>
      <c r="Q41" s="205"/>
      <c r="R41" s="205"/>
      <c r="S41" s="205"/>
      <c r="T41" s="205"/>
      <c r="U41" s="205"/>
      <c r="V41" s="205"/>
      <c r="W41" s="205"/>
      <c r="X41" s="205"/>
      <c r="Y41" s="205"/>
      <c r="Z41" s="205"/>
      <c r="AA41" s="205"/>
      <c r="AB41" s="205"/>
      <c r="AC41" s="205"/>
      <c r="AD41" s="205"/>
      <c r="AE41" s="205"/>
      <c r="AF41" s="205"/>
      <c r="AG41" s="205"/>
      <c r="AH41" s="199"/>
      <c r="AI41" s="205"/>
      <c r="AJ41" s="197">
        <v>53.315990999999997</v>
      </c>
      <c r="AK41" s="205"/>
      <c r="AL41" s="205"/>
      <c r="AM41" s="205"/>
      <c r="AN41" s="205"/>
      <c r="AO41" s="205"/>
      <c r="AP41" s="205"/>
      <c r="AQ41" s="199"/>
      <c r="AR41" s="207">
        <v>0</v>
      </c>
      <c r="AS41" s="207">
        <v>0</v>
      </c>
      <c r="AT41" s="207">
        <v>53.315990999999997</v>
      </c>
      <c r="AU41" s="53">
        <v>53.315990999999997</v>
      </c>
      <c r="AV41" s="154">
        <v>0</v>
      </c>
    </row>
    <row r="42" spans="1:48" ht="15.95" customHeight="1">
      <c r="A42" s="61" t="s">
        <v>252</v>
      </c>
      <c r="B42" s="214" t="s">
        <v>83</v>
      </c>
      <c r="C42" s="61" t="s">
        <v>116</v>
      </c>
      <c r="D42" s="53">
        <v>4.1915480000000001</v>
      </c>
      <c r="E42" s="205">
        <v>0</v>
      </c>
      <c r="F42" s="205"/>
      <c r="G42" s="205"/>
      <c r="H42" s="205"/>
      <c r="I42" s="205"/>
      <c r="J42" s="205"/>
      <c r="K42" s="205"/>
      <c r="L42" s="205"/>
      <c r="M42" s="205"/>
      <c r="N42" s="205"/>
      <c r="O42" s="205"/>
      <c r="P42" s="213">
        <v>2.76E-2</v>
      </c>
      <c r="Q42" s="205">
        <v>2.76E-2</v>
      </c>
      <c r="R42" s="205"/>
      <c r="S42" s="205"/>
      <c r="T42" s="205"/>
      <c r="U42" s="205"/>
      <c r="V42" s="205"/>
      <c r="W42" s="205"/>
      <c r="X42" s="205"/>
      <c r="Y42" s="205"/>
      <c r="Z42" s="205"/>
      <c r="AA42" s="205"/>
      <c r="AB42" s="205"/>
      <c r="AC42" s="205"/>
      <c r="AD42" s="205"/>
      <c r="AE42" s="205"/>
      <c r="AF42" s="205"/>
      <c r="AG42" s="205"/>
      <c r="AH42" s="205"/>
      <c r="AI42" s="199"/>
      <c r="AJ42" s="205"/>
      <c r="AK42" s="197">
        <v>4.1639480000000004</v>
      </c>
      <c r="AL42" s="205"/>
      <c r="AM42" s="205"/>
      <c r="AN42" s="205"/>
      <c r="AO42" s="205"/>
      <c r="AP42" s="205"/>
      <c r="AQ42" s="199"/>
      <c r="AR42" s="207">
        <v>2.76E-2</v>
      </c>
      <c r="AS42" s="207">
        <v>0.95239999999999958</v>
      </c>
      <c r="AT42" s="207">
        <v>5.143948</v>
      </c>
      <c r="AU42" s="53">
        <v>5.143948</v>
      </c>
      <c r="AV42" s="154">
        <v>0</v>
      </c>
    </row>
    <row r="43" spans="1:48" ht="15.95" customHeight="1">
      <c r="A43" s="61" t="s">
        <v>253</v>
      </c>
      <c r="B43" s="214" t="s">
        <v>254</v>
      </c>
      <c r="C43" s="61" t="s">
        <v>255</v>
      </c>
      <c r="D43" s="53">
        <v>73.094875999999999</v>
      </c>
      <c r="E43" s="205">
        <v>0</v>
      </c>
      <c r="F43" s="205"/>
      <c r="G43" s="205"/>
      <c r="H43" s="205"/>
      <c r="I43" s="205"/>
      <c r="J43" s="205"/>
      <c r="K43" s="205"/>
      <c r="L43" s="205"/>
      <c r="M43" s="205"/>
      <c r="N43" s="205"/>
      <c r="O43" s="205"/>
      <c r="P43" s="213">
        <v>0</v>
      </c>
      <c r="Q43" s="205"/>
      <c r="R43" s="205"/>
      <c r="S43" s="205"/>
      <c r="T43" s="205"/>
      <c r="U43" s="205"/>
      <c r="V43" s="205"/>
      <c r="W43" s="205"/>
      <c r="X43" s="205"/>
      <c r="Y43" s="205"/>
      <c r="Z43" s="205"/>
      <c r="AA43" s="205"/>
      <c r="AB43" s="205"/>
      <c r="AC43" s="205"/>
      <c r="AD43" s="205"/>
      <c r="AE43" s="205"/>
      <c r="AF43" s="205"/>
      <c r="AG43" s="205"/>
      <c r="AH43" s="205"/>
      <c r="AI43" s="205"/>
      <c r="AJ43" s="199"/>
      <c r="AK43" s="205"/>
      <c r="AL43" s="197">
        <v>73.094875999999999</v>
      </c>
      <c r="AM43" s="205"/>
      <c r="AN43" s="205"/>
      <c r="AO43" s="205"/>
      <c r="AP43" s="205"/>
      <c r="AQ43" s="199"/>
      <c r="AR43" s="207">
        <v>0</v>
      </c>
      <c r="AS43" s="207">
        <v>15.356030000000001</v>
      </c>
      <c r="AT43" s="207">
        <v>88.450906000000003</v>
      </c>
      <c r="AU43" s="53">
        <v>88.450906000000003</v>
      </c>
      <c r="AV43" s="154">
        <v>0</v>
      </c>
    </row>
    <row r="44" spans="1:48" ht="15.95" customHeight="1">
      <c r="A44" s="61" t="s">
        <v>256</v>
      </c>
      <c r="B44" s="214" t="s">
        <v>257</v>
      </c>
      <c r="C44" s="61" t="s">
        <v>258</v>
      </c>
      <c r="D44" s="53">
        <v>0.88118600000000002</v>
      </c>
      <c r="E44" s="205">
        <v>0</v>
      </c>
      <c r="F44" s="205"/>
      <c r="G44" s="205"/>
      <c r="H44" s="205"/>
      <c r="I44" s="205"/>
      <c r="J44" s="205"/>
      <c r="K44" s="205"/>
      <c r="L44" s="205"/>
      <c r="M44" s="205"/>
      <c r="N44" s="205"/>
      <c r="O44" s="205"/>
      <c r="P44" s="213">
        <v>0</v>
      </c>
      <c r="Q44" s="205"/>
      <c r="R44" s="205"/>
      <c r="S44" s="205"/>
      <c r="T44" s="205"/>
      <c r="U44" s="205"/>
      <c r="V44" s="205"/>
      <c r="W44" s="205"/>
      <c r="X44" s="205"/>
      <c r="Y44" s="205"/>
      <c r="Z44" s="205"/>
      <c r="AA44" s="205"/>
      <c r="AB44" s="205"/>
      <c r="AC44" s="205"/>
      <c r="AD44" s="205"/>
      <c r="AE44" s="205"/>
      <c r="AF44" s="205"/>
      <c r="AG44" s="205"/>
      <c r="AH44" s="205"/>
      <c r="AI44" s="205"/>
      <c r="AJ44" s="205"/>
      <c r="AK44" s="199"/>
      <c r="AL44" s="205"/>
      <c r="AM44" s="197">
        <v>0.88118600000000002</v>
      </c>
      <c r="AN44" s="205"/>
      <c r="AO44" s="205"/>
      <c r="AP44" s="205"/>
      <c r="AQ44" s="199"/>
      <c r="AR44" s="207">
        <v>0</v>
      </c>
      <c r="AS44" s="207">
        <v>0</v>
      </c>
      <c r="AT44" s="207">
        <v>0.88118600000000002</v>
      </c>
      <c r="AU44" s="53">
        <v>0.88118600000000002</v>
      </c>
      <c r="AV44" s="154">
        <v>0</v>
      </c>
    </row>
    <row r="45" spans="1:48" ht="15.95" customHeight="1">
      <c r="A45" s="61" t="s">
        <v>259</v>
      </c>
      <c r="B45" s="214" t="s">
        <v>260</v>
      </c>
      <c r="C45" s="61" t="s">
        <v>261</v>
      </c>
      <c r="D45" s="53">
        <v>223.691419</v>
      </c>
      <c r="E45" s="205">
        <v>0</v>
      </c>
      <c r="F45" s="205"/>
      <c r="G45" s="205"/>
      <c r="H45" s="205"/>
      <c r="I45" s="205"/>
      <c r="J45" s="205"/>
      <c r="K45" s="205"/>
      <c r="L45" s="205"/>
      <c r="M45" s="205"/>
      <c r="N45" s="205"/>
      <c r="O45" s="205"/>
      <c r="P45" s="213">
        <v>0</v>
      </c>
      <c r="Q45" s="205"/>
      <c r="R45" s="205"/>
      <c r="S45" s="205"/>
      <c r="T45" s="205"/>
      <c r="U45" s="205"/>
      <c r="V45" s="205"/>
      <c r="W45" s="205"/>
      <c r="X45" s="205"/>
      <c r="Y45" s="205"/>
      <c r="Z45" s="205"/>
      <c r="AA45" s="205"/>
      <c r="AB45" s="205"/>
      <c r="AC45" s="205"/>
      <c r="AD45" s="205"/>
      <c r="AE45" s="205"/>
      <c r="AF45" s="205"/>
      <c r="AG45" s="205"/>
      <c r="AH45" s="205"/>
      <c r="AI45" s="205"/>
      <c r="AJ45" s="205"/>
      <c r="AK45" s="205"/>
      <c r="AL45" s="199"/>
      <c r="AM45" s="199"/>
      <c r="AN45" s="197">
        <v>223.691419</v>
      </c>
      <c r="AO45" s="205"/>
      <c r="AP45" s="205"/>
      <c r="AQ45" s="199"/>
      <c r="AR45" s="207">
        <v>0</v>
      </c>
      <c r="AS45" s="207">
        <v>0</v>
      </c>
      <c r="AT45" s="207">
        <v>223.691419</v>
      </c>
      <c r="AU45" s="53">
        <v>223.691419</v>
      </c>
      <c r="AV45" s="154">
        <v>0</v>
      </c>
    </row>
    <row r="46" spans="1:48" s="158" customFormat="1" ht="15.95" customHeight="1">
      <c r="A46" s="61" t="s">
        <v>262</v>
      </c>
      <c r="B46" s="214" t="s">
        <v>263</v>
      </c>
      <c r="C46" s="61" t="s">
        <v>264</v>
      </c>
      <c r="D46" s="53">
        <v>27.569835000000001</v>
      </c>
      <c r="E46" s="205">
        <v>0</v>
      </c>
      <c r="F46" s="205"/>
      <c r="G46" s="205"/>
      <c r="H46" s="205"/>
      <c r="I46" s="205"/>
      <c r="J46" s="205"/>
      <c r="K46" s="205"/>
      <c r="L46" s="205"/>
      <c r="M46" s="205"/>
      <c r="N46" s="205"/>
      <c r="O46" s="205"/>
      <c r="P46" s="213">
        <v>0</v>
      </c>
      <c r="Q46" s="205"/>
      <c r="R46" s="205"/>
      <c r="S46" s="205"/>
      <c r="T46" s="205"/>
      <c r="U46" s="205"/>
      <c r="V46" s="205"/>
      <c r="W46" s="205"/>
      <c r="X46" s="205"/>
      <c r="Y46" s="205"/>
      <c r="Z46" s="205"/>
      <c r="AA46" s="205"/>
      <c r="AB46" s="205"/>
      <c r="AC46" s="205"/>
      <c r="AD46" s="205"/>
      <c r="AE46" s="205"/>
      <c r="AF46" s="205"/>
      <c r="AG46" s="205"/>
      <c r="AH46" s="205"/>
      <c r="AI46" s="205"/>
      <c r="AJ46" s="205"/>
      <c r="AK46" s="205"/>
      <c r="AL46" s="199"/>
      <c r="AM46" s="199"/>
      <c r="AN46" s="205"/>
      <c r="AO46" s="197">
        <v>27.569835000000001</v>
      </c>
      <c r="AP46" s="205"/>
      <c r="AQ46" s="199"/>
      <c r="AR46" s="207">
        <v>0</v>
      </c>
      <c r="AS46" s="207">
        <v>0</v>
      </c>
      <c r="AT46" s="207">
        <v>27.569835000000001</v>
      </c>
      <c r="AU46" s="53">
        <v>27.569835000000001</v>
      </c>
      <c r="AV46" s="154">
        <v>0</v>
      </c>
    </row>
    <row r="47" spans="1:48" ht="15.95" customHeight="1">
      <c r="A47" s="61" t="s">
        <v>265</v>
      </c>
      <c r="B47" s="214" t="s">
        <v>266</v>
      </c>
      <c r="C47" s="61" t="s">
        <v>267</v>
      </c>
      <c r="D47" s="53">
        <v>2.1926079999999999</v>
      </c>
      <c r="E47" s="205">
        <v>0</v>
      </c>
      <c r="F47" s="205"/>
      <c r="G47" s="205"/>
      <c r="H47" s="205"/>
      <c r="I47" s="205"/>
      <c r="J47" s="205"/>
      <c r="K47" s="205"/>
      <c r="L47" s="205"/>
      <c r="M47" s="205"/>
      <c r="N47" s="205"/>
      <c r="O47" s="205"/>
      <c r="P47" s="213">
        <v>0</v>
      </c>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199"/>
      <c r="AO47" s="205"/>
      <c r="AP47" s="197">
        <v>2.1926079999999999</v>
      </c>
      <c r="AQ47" s="199"/>
      <c r="AR47" s="207">
        <v>0</v>
      </c>
      <c r="AS47" s="207">
        <v>0</v>
      </c>
      <c r="AT47" s="207">
        <v>2.1926079999999999</v>
      </c>
      <c r="AU47" s="53">
        <v>2.1926079999999999</v>
      </c>
      <c r="AV47" s="154">
        <v>0</v>
      </c>
    </row>
    <row r="48" spans="1:48" s="156" customFormat="1" ht="15.95" customHeight="1">
      <c r="A48" s="215" t="s">
        <v>390</v>
      </c>
      <c r="B48" s="216" t="s">
        <v>268</v>
      </c>
      <c r="C48" s="215" t="s">
        <v>53</v>
      </c>
      <c r="D48" s="53">
        <v>0</v>
      </c>
      <c r="E48" s="217">
        <v>0</v>
      </c>
      <c r="F48" s="217"/>
      <c r="G48" s="217"/>
      <c r="H48" s="217"/>
      <c r="I48" s="217"/>
      <c r="J48" s="217"/>
      <c r="K48" s="217"/>
      <c r="L48" s="217"/>
      <c r="M48" s="217"/>
      <c r="N48" s="217"/>
      <c r="O48" s="217"/>
      <c r="P48" s="218">
        <v>0</v>
      </c>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9">
        <v>0</v>
      </c>
      <c r="AR48" s="216">
        <v>0</v>
      </c>
      <c r="AS48" s="225">
        <v>0</v>
      </c>
      <c r="AT48" s="225">
        <v>0</v>
      </c>
      <c r="AU48" s="226">
        <v>0</v>
      </c>
      <c r="AV48" s="156">
        <v>0</v>
      </c>
    </row>
    <row r="49" spans="1:48" s="156" customFormat="1" ht="15.95" customHeight="1">
      <c r="A49" s="220"/>
      <c r="B49" s="221" t="s">
        <v>391</v>
      </c>
      <c r="C49" s="222"/>
      <c r="D49" s="223"/>
      <c r="E49" s="223">
        <v>0</v>
      </c>
      <c r="F49" s="223">
        <v>0</v>
      </c>
      <c r="G49" s="223">
        <v>0</v>
      </c>
      <c r="H49" s="223">
        <v>0</v>
      </c>
      <c r="I49" s="223">
        <v>0</v>
      </c>
      <c r="J49" s="223">
        <v>0</v>
      </c>
      <c r="K49" s="223">
        <v>0</v>
      </c>
      <c r="L49" s="223">
        <v>0</v>
      </c>
      <c r="M49" s="223">
        <v>0</v>
      </c>
      <c r="N49" s="223">
        <v>0</v>
      </c>
      <c r="O49" s="223">
        <v>92.370000000000033</v>
      </c>
      <c r="P49" s="223">
        <v>1859.6171409999997</v>
      </c>
      <c r="Q49" s="223">
        <v>2.4476</v>
      </c>
      <c r="R49" s="223">
        <v>1.1199999999999932</v>
      </c>
      <c r="S49" s="223">
        <v>1592.2</v>
      </c>
      <c r="T49" s="223">
        <v>0</v>
      </c>
      <c r="U49" s="223">
        <v>0</v>
      </c>
      <c r="V49" s="223">
        <v>9.6899999999999977</v>
      </c>
      <c r="W49" s="223">
        <v>17.370000000000118</v>
      </c>
      <c r="X49" s="223">
        <v>0</v>
      </c>
      <c r="Y49" s="223">
        <v>124.21454799999961</v>
      </c>
      <c r="Z49" s="223">
        <v>0.20000000000000018</v>
      </c>
      <c r="AA49" s="223">
        <v>0</v>
      </c>
      <c r="AB49" s="223">
        <v>0</v>
      </c>
      <c r="AC49" s="223">
        <v>58.664312999999993</v>
      </c>
      <c r="AD49" s="223">
        <v>40.276759999999967</v>
      </c>
      <c r="AE49" s="223">
        <v>0.65190000000001336</v>
      </c>
      <c r="AF49" s="223">
        <v>0</v>
      </c>
      <c r="AG49" s="223">
        <v>0</v>
      </c>
      <c r="AH49" s="223">
        <v>0</v>
      </c>
      <c r="AI49" s="223">
        <v>0</v>
      </c>
      <c r="AJ49" s="223">
        <v>0</v>
      </c>
      <c r="AK49" s="223">
        <v>0.97999999999999954</v>
      </c>
      <c r="AL49" s="223">
        <v>15.356030000000001</v>
      </c>
      <c r="AM49" s="223">
        <v>0</v>
      </c>
      <c r="AN49" s="223">
        <v>0</v>
      </c>
      <c r="AO49" s="223">
        <v>0</v>
      </c>
      <c r="AP49" s="223">
        <v>0</v>
      </c>
      <c r="AQ49" s="223">
        <v>0</v>
      </c>
      <c r="AR49" s="223"/>
      <c r="AS49" s="223"/>
      <c r="AT49" s="223"/>
      <c r="AU49" s="223"/>
      <c r="AV49" s="156">
        <v>0</v>
      </c>
    </row>
    <row r="50" spans="1:48" s="156" customFormat="1" ht="15.95" customHeight="1">
      <c r="A50" s="220"/>
      <c r="B50" s="221" t="s">
        <v>929</v>
      </c>
      <c r="C50" s="224"/>
      <c r="D50" s="223">
        <v>34002.109509000002</v>
      </c>
      <c r="E50" s="223">
        <v>25849.155423</v>
      </c>
      <c r="F50" s="223">
        <v>0</v>
      </c>
      <c r="G50" s="223">
        <v>0</v>
      </c>
      <c r="H50" s="223">
        <v>457.09168999999997</v>
      </c>
      <c r="I50" s="223">
        <v>24878.814932999994</v>
      </c>
      <c r="J50" s="223">
        <v>0</v>
      </c>
      <c r="K50" s="223">
        <v>192.43</v>
      </c>
      <c r="L50" s="223">
        <v>0</v>
      </c>
      <c r="M50" s="223">
        <v>12.484999999999999</v>
      </c>
      <c r="N50" s="223">
        <v>0</v>
      </c>
      <c r="O50" s="223">
        <v>308.33380000000005</v>
      </c>
      <c r="P50" s="223">
        <v>8152.9540859999997</v>
      </c>
      <c r="Q50" s="223">
        <v>24.482272000000002</v>
      </c>
      <c r="R50" s="223">
        <v>49.658587999999995</v>
      </c>
      <c r="S50" s="223">
        <v>2684.624245</v>
      </c>
      <c r="T50" s="223">
        <v>0</v>
      </c>
      <c r="U50" s="223">
        <v>0</v>
      </c>
      <c r="V50" s="223">
        <v>97.478473999999991</v>
      </c>
      <c r="W50" s="223">
        <v>886.75503700000013</v>
      </c>
      <c r="X50" s="223">
        <v>0</v>
      </c>
      <c r="Y50" s="223">
        <v>2082.4065569999998</v>
      </c>
      <c r="Z50" s="223">
        <v>2.312052</v>
      </c>
      <c r="AA50" s="223">
        <v>0</v>
      </c>
      <c r="AB50" s="223">
        <v>2.8308070000000005</v>
      </c>
      <c r="AC50" s="223">
        <v>900.78836799999999</v>
      </c>
      <c r="AD50" s="223">
        <v>945.97512900000004</v>
      </c>
      <c r="AE50" s="223">
        <v>29.841015000000002</v>
      </c>
      <c r="AF50" s="223">
        <v>0.40853499999999998</v>
      </c>
      <c r="AG50" s="223">
        <v>0</v>
      </c>
      <c r="AH50" s="223">
        <v>5.7226450000000009</v>
      </c>
      <c r="AI50" s="223">
        <v>38.424469000000002</v>
      </c>
      <c r="AJ50" s="223">
        <v>53.315990999999997</v>
      </c>
      <c r="AK50" s="223">
        <v>5.143948</v>
      </c>
      <c r="AL50" s="223">
        <v>88.450906000000003</v>
      </c>
      <c r="AM50" s="223">
        <v>0.88118600000000002</v>
      </c>
      <c r="AN50" s="223">
        <v>223.691419</v>
      </c>
      <c r="AO50" s="223">
        <v>27.569835000000001</v>
      </c>
      <c r="AP50" s="223">
        <v>2.1926079999999999</v>
      </c>
      <c r="AQ50" s="223">
        <v>0</v>
      </c>
      <c r="AR50" s="223"/>
      <c r="AS50" s="223"/>
      <c r="AT50" s="223"/>
      <c r="AU50" s="223"/>
      <c r="AV50" s="156">
        <v>0</v>
      </c>
    </row>
  </sheetData>
  <mergeCells count="6">
    <mergeCell ref="A2:B2"/>
    <mergeCell ref="C3:K3"/>
    <mergeCell ref="U2:AS2"/>
    <mergeCell ref="V3:AS3"/>
    <mergeCell ref="E5:V5"/>
    <mergeCell ref="W5:AQ5"/>
  </mergeCells>
  <printOptions horizontalCentered="1"/>
  <pageMargins left="0.51181102362204722" right="0.51181102362204722" top="0.55118110236220474" bottom="0.35433070866141736" header="0.31496062992125984" footer="0.31496062992125984"/>
  <pageSetup paperSize="9" scale="70" orientation="landscape" r:id="rId1"/>
  <headerFooter>
    <oddFooter xml:space="preserve">&amp;R&amp;P+20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13</vt:i4>
      </vt:variant>
    </vt:vector>
  </HeadingPairs>
  <TitlesOfParts>
    <vt:vector size="38" baseType="lpstr">
      <vt:lpstr>Bieu_KH</vt:lpstr>
      <vt:lpstr>CH01</vt:lpstr>
      <vt:lpstr>CH02_KH</vt:lpstr>
      <vt:lpstr>CH06</vt:lpstr>
      <vt:lpstr>CH07</vt:lpstr>
      <vt:lpstr>CH08</vt:lpstr>
      <vt:lpstr>CH09</vt:lpstr>
      <vt:lpstr>CH10</vt:lpstr>
      <vt:lpstr>CH13</vt:lpstr>
      <vt:lpstr>Danh gia KH (2)</vt:lpstr>
      <vt:lpstr>Giao thong (2)</vt:lpstr>
      <vt:lpstr>PL 1</vt:lpstr>
      <vt:lpstr>DG KH 2020</vt:lpstr>
      <vt:lpstr>Da THien</vt:lpstr>
      <vt:lpstr>Dang THien</vt:lpstr>
      <vt:lpstr>Chua THien</vt:lpstr>
      <vt:lpstr>Loai bo</vt:lpstr>
      <vt:lpstr>PL1</vt:lpstr>
      <vt:lpstr>Giam DT</vt:lpstr>
      <vt:lpstr>DG quy hoach</vt:lpstr>
      <vt:lpstr>Danh gia KH (3)</vt:lpstr>
      <vt:lpstr>2020-2015</vt:lpstr>
      <vt:lpstr>pl2</vt:lpstr>
      <vt:lpstr>Sheet4</vt:lpstr>
      <vt:lpstr>CH01_Tk19</vt:lpstr>
      <vt:lpstr>'2020-2015'!Print_Area</vt:lpstr>
      <vt:lpstr>CH01_Tk19!Print_Area</vt:lpstr>
      <vt:lpstr>'Da THien'!Print_Area</vt:lpstr>
      <vt:lpstr>'DG quy hoach'!Print_Area</vt:lpstr>
      <vt:lpstr>'Giam DT'!Print_Area</vt:lpstr>
      <vt:lpstr>'Giao thong (2)'!Print_Area</vt:lpstr>
      <vt:lpstr>'Loai bo'!Print_Area</vt:lpstr>
      <vt:lpstr>'PL1'!Print_Area</vt:lpstr>
      <vt:lpstr>'pl2'!Print_Area</vt:lpstr>
      <vt:lpstr>'2020-2015'!Print_Titles</vt:lpstr>
      <vt:lpstr>CH01_Tk19!Print_Titles</vt:lpstr>
      <vt:lpstr>'Giam DT'!Print_Titles</vt:lpstr>
      <vt:lpstr>'Giao thong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Nhi</dc:creator>
  <cp:lastModifiedBy>MsNHI</cp:lastModifiedBy>
  <cp:lastPrinted>2021-03-02T12:10:49Z</cp:lastPrinted>
  <dcterms:created xsi:type="dcterms:W3CDTF">2017-08-24T07:18:48Z</dcterms:created>
  <dcterms:modified xsi:type="dcterms:W3CDTF">2021-03-02T12:24:31Z</dcterms:modified>
</cp:coreProperties>
</file>